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activeTab="0"/>
  </bookViews>
  <sheets>
    <sheet name="Home" sheetId="1" r:id="rId1"/>
    <sheet name="-------- Barre --------" sheetId="2" r:id="rId2"/>
    <sheet name="-------- Profili --------" sheetId="3" r:id="rId3"/>
  </sheets>
  <definedNames>
    <definedName name="_xlnm.Print_Area" localSheetId="1">'-------- Barre --------'!$A$1:$V$35</definedName>
    <definedName name="_xlnm.Print_Area" localSheetId="2">'-------- Profili --------'!$A$1:$U$24</definedName>
  </definedNames>
  <calcPr fullCalcOnLoad="1"/>
</workbook>
</file>

<file path=xl/sharedStrings.xml><?xml version="1.0" encoding="utf-8"?>
<sst xmlns="http://schemas.openxmlformats.org/spreadsheetml/2006/main" count="190" uniqueCount="75">
  <si>
    <t>2017A</t>
  </si>
  <si>
    <t>6064A</t>
  </si>
  <si>
    <t>Automotive</t>
  </si>
  <si>
    <t>Pneumatica</t>
  </si>
  <si>
    <t>Edilizia</t>
  </si>
  <si>
    <t>T3</t>
  </si>
  <si>
    <t>T8</t>
  </si>
  <si>
    <t>T4</t>
  </si>
  <si>
    <t>T6</t>
  </si>
  <si>
    <t>T9</t>
  </si>
  <si>
    <t>T1</t>
  </si>
  <si>
    <t>T5</t>
  </si>
  <si>
    <t>Lega</t>
  </si>
  <si>
    <t>Stato</t>
  </si>
  <si>
    <t>Pb</t>
  </si>
  <si>
    <t>Rm MPa</t>
  </si>
  <si>
    <t>Rp 0,2 MPa</t>
  </si>
  <si>
    <t>A%</t>
  </si>
  <si>
    <t>HBW</t>
  </si>
  <si>
    <t>E</t>
  </si>
  <si>
    <t>Pro auto</t>
  </si>
  <si>
    <t>Pro dis</t>
  </si>
  <si>
    <t>Pro att</t>
  </si>
  <si>
    <t>Pro c.p.</t>
  </si>
  <si>
    <t>Pro pne</t>
  </si>
  <si>
    <t>Pro cer</t>
  </si>
  <si>
    <t>Pro edi</t>
  </si>
  <si>
    <t>Pro tub</t>
  </si>
  <si>
    <t>Stampaggio</t>
  </si>
  <si>
    <t>Lavorabilità all'utensile</t>
  </si>
  <si>
    <t>Anodizzazione protettiva</t>
  </si>
  <si>
    <t>Anodizzazione decorativa</t>
  </si>
  <si>
    <t>Anodizzazione dura</t>
  </si>
  <si>
    <t>Corrosione atmosferica</t>
  </si>
  <si>
    <t>Corrosione marina</t>
  </si>
  <si>
    <t>Saldabilità MIG-TIG</t>
  </si>
  <si>
    <t>Saldabilità a resistenza</t>
  </si>
  <si>
    <t>Saldabilità a brasatura</t>
  </si>
  <si>
    <t>Dissipatore di calore</t>
  </si>
  <si>
    <t>Attuatore</t>
  </si>
  <si>
    <t>Corpo pompa</t>
  </si>
  <si>
    <t>Tubo</t>
  </si>
  <si>
    <t>Cerchione moto</t>
  </si>
  <si>
    <t>Deformabilità plastica a freddo</t>
  </si>
  <si>
    <t>6026</t>
  </si>
  <si>
    <t>2011</t>
  </si>
  <si>
    <t>6061</t>
  </si>
  <si>
    <t>6082</t>
  </si>
  <si>
    <t>2007</t>
  </si>
  <si>
    <t>2030</t>
  </si>
  <si>
    <t>2024</t>
  </si>
  <si>
    <t>T</t>
  </si>
  <si>
    <t>Estruso / Trafilato</t>
  </si>
  <si>
    <t>Saldabilità
MIG-TIG</t>
  </si>
  <si>
    <t>www.eural.com</t>
  </si>
  <si>
    <t>Caratteristiche richieste:</t>
  </si>
  <si>
    <t>Rm Mpa min</t>
  </si>
  <si>
    <t>Deformabilità
a freddo</t>
  </si>
  <si>
    <t>Selezionate nella tabella in basso le caratteristiche che richiedete per il particolare che volete realizzare.
A destra troverete le leghe consigliate, partendo dalla più idonea in alto, e a seguire.
In grigio le leghe non idonee.</t>
  </si>
  <si>
    <t>Tipologia di profilo:</t>
  </si>
  <si>
    <t>Selezionate nella tabella in basso la tipologia di profilo che volete realizzare.
A destra troverete le leghe consigliate, partendo dalla più idonea in alto, e a seguire.
In grigio le leghe non idonee.</t>
  </si>
  <si>
    <t>Suggeritore lega per BARRE</t>
  </si>
  <si>
    <t>Suggeritore lega per PROFILI</t>
  </si>
  <si>
    <t>6262</t>
  </si>
  <si>
    <t>RoHS e ELV (Pb≤0,40)</t>
  </si>
  <si>
    <t>LEGENDA   4: Ottimo     3: Buono     2: Sufficiente     1: Sconsigliato</t>
  </si>
  <si>
    <t>Suggeritore leghe</t>
  </si>
  <si>
    <t>Barre</t>
  </si>
  <si>
    <t>Profili</t>
  </si>
  <si>
    <t>ATTENZIONE:</t>
  </si>
  <si>
    <t>Attivare le macro</t>
  </si>
  <si>
    <t>6262A</t>
  </si>
  <si>
    <t>7075</t>
  </si>
  <si>
    <t>260</t>
  </si>
  <si>
    <t>ver 1.1 by Giorgio Di Betta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</si>
</sst>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i/>
      <sz val="9"/>
      <color indexed="9"/>
      <name val="Arial"/>
      <family val="2"/>
    </font>
    <font>
      <sz val="9"/>
      <color indexed="23"/>
      <name val="Arial"/>
      <family val="2"/>
    </font>
    <font>
      <b/>
      <sz val="9"/>
      <name val="Arial"/>
      <family val="2"/>
    </font>
    <font>
      <sz val="9"/>
      <color indexed="55"/>
      <name val="Arial"/>
      <family val="2"/>
    </font>
    <font>
      <sz val="1"/>
      <color indexed="9"/>
      <name val="Arial"/>
      <family val="2"/>
    </font>
    <font>
      <b/>
      <i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"/>
      <color theme="0"/>
      <name val="Arial"/>
      <family val="2"/>
    </font>
    <font>
      <sz val="9"/>
      <color theme="1"/>
      <name val="Arial"/>
      <family val="2"/>
    </font>
    <font>
      <b/>
      <i/>
      <sz val="9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5" borderId="23" xfId="0" applyFont="1" applyFill="1" applyBorder="1" applyAlignment="1">
      <alignment horizontal="center"/>
    </xf>
    <xf numFmtId="0" fontId="3" fillId="36" borderId="23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50" fillId="39" borderId="0" xfId="0" applyFont="1" applyFill="1" applyAlignment="1">
      <alignment/>
    </xf>
    <xf numFmtId="0" fontId="51" fillId="39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7" fillId="40" borderId="17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7" fillId="40" borderId="19" xfId="0" applyFont="1" applyFill="1" applyBorder="1" applyAlignment="1">
      <alignment horizontal="center"/>
    </xf>
    <xf numFmtId="0" fontId="7" fillId="40" borderId="25" xfId="0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7" fillId="4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/>
      <protection hidden="1"/>
    </xf>
    <xf numFmtId="49" fontId="3" fillId="33" borderId="23" xfId="36" applyNumberFormat="1" applyFont="1" applyFill="1" applyBorder="1" applyAlignment="1" applyProtection="1" quotePrefix="1">
      <alignment horizontal="center"/>
      <protection/>
    </xf>
    <xf numFmtId="49" fontId="3" fillId="36" borderId="23" xfId="36" applyNumberFormat="1" applyFont="1" applyFill="1" applyBorder="1" applyAlignment="1" applyProtection="1" quotePrefix="1">
      <alignment horizontal="center"/>
      <protection/>
    </xf>
    <xf numFmtId="49" fontId="3" fillId="34" borderId="23" xfId="36" applyNumberFormat="1" applyFont="1" applyFill="1" applyBorder="1" applyAlignment="1" applyProtection="1" quotePrefix="1">
      <alignment horizontal="center"/>
      <protection/>
    </xf>
    <xf numFmtId="49" fontId="3" fillId="34" borderId="23" xfId="36" applyNumberFormat="1" applyFont="1" applyFill="1" applyBorder="1" applyAlignment="1" applyProtection="1">
      <alignment horizontal="center"/>
      <protection/>
    </xf>
    <xf numFmtId="49" fontId="52" fillId="41" borderId="23" xfId="36" applyNumberFormat="1" applyFont="1" applyFill="1" applyBorder="1" applyAlignment="1" applyProtection="1" quotePrefix="1">
      <alignment horizontal="center"/>
      <protection/>
    </xf>
    <xf numFmtId="49" fontId="52" fillId="42" borderId="23" xfId="36" applyNumberFormat="1" applyFont="1" applyFill="1" applyBorder="1" applyAlignment="1" applyProtection="1" quotePrefix="1">
      <alignment horizontal="center"/>
      <protection/>
    </xf>
    <xf numFmtId="49" fontId="3" fillId="37" borderId="23" xfId="36" applyNumberFormat="1" applyFont="1" applyFill="1" applyBorder="1" applyAlignment="1" applyProtection="1" quotePrefix="1">
      <alignment horizontal="center"/>
      <protection/>
    </xf>
    <xf numFmtId="49" fontId="52" fillId="43" borderId="23" xfId="36" applyNumberFormat="1" applyFont="1" applyFill="1" applyBorder="1" applyAlignment="1" applyProtection="1" quotePrefix="1">
      <alignment horizontal="center"/>
      <protection/>
    </xf>
    <xf numFmtId="49" fontId="3" fillId="44" borderId="23" xfId="36" applyNumberFormat="1" applyFont="1" applyFill="1" applyBorder="1" applyAlignment="1" applyProtection="1" quotePrefix="1">
      <alignment horizontal="center"/>
      <protection/>
    </xf>
    <xf numFmtId="49" fontId="52" fillId="45" borderId="23" xfId="36" applyNumberFormat="1" applyFont="1" applyFill="1" applyBorder="1" applyAlignment="1" applyProtection="1" quotePrefix="1">
      <alignment horizontal="center"/>
      <protection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49" fontId="3" fillId="36" borderId="22" xfId="36" applyNumberFormat="1" applyFont="1" applyFill="1" applyBorder="1" applyAlignment="1" applyProtection="1" quotePrefix="1">
      <alignment horizontal="center"/>
      <protection/>
    </xf>
    <xf numFmtId="0" fontId="53" fillId="0" borderId="0" xfId="0" applyFont="1" applyFill="1" applyBorder="1" applyAlignment="1">
      <alignment/>
    </xf>
    <xf numFmtId="1" fontId="53" fillId="0" borderId="0" xfId="0" applyNumberFormat="1" applyFont="1" applyAlignment="1">
      <alignment/>
    </xf>
    <xf numFmtId="1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1" fontId="53" fillId="0" borderId="0" xfId="0" applyNumberFormat="1" applyFont="1" applyFill="1" applyAlignment="1">
      <alignment/>
    </xf>
    <xf numFmtId="49" fontId="54" fillId="16" borderId="23" xfId="36" applyNumberFormat="1" applyFont="1" applyFill="1" applyBorder="1" applyAlignment="1" applyProtection="1" quotePrefix="1">
      <alignment horizontal="center"/>
      <protection/>
    </xf>
    <xf numFmtId="49" fontId="54" fillId="16" borderId="24" xfId="36" applyNumberFormat="1" applyFont="1" applyFill="1" applyBorder="1" applyAlignment="1" applyProtection="1" quotePrefix="1">
      <alignment horizontal="center"/>
      <protection/>
    </xf>
    <xf numFmtId="0" fontId="50" fillId="46" borderId="0" xfId="36" applyFont="1" applyFill="1" applyAlignment="1" applyProtection="1">
      <alignment horizontal="center" vertical="center"/>
      <protection/>
    </xf>
    <xf numFmtId="0" fontId="11" fillId="46" borderId="0" xfId="0" applyFont="1" applyFill="1" applyAlignment="1">
      <alignment horizontal="center" vertical="center" wrapText="1"/>
    </xf>
    <xf numFmtId="0" fontId="6" fillId="46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" fillId="46" borderId="0" xfId="0" applyFont="1" applyFill="1" applyBorder="1" applyAlignment="1">
      <alignment horizontal="left"/>
    </xf>
    <xf numFmtId="0" fontId="4" fillId="46" borderId="0" xfId="0" applyFont="1" applyFill="1" applyAlignment="1">
      <alignment horizontal="left" vertical="top" wrapText="1"/>
    </xf>
    <xf numFmtId="0" fontId="55" fillId="46" borderId="0" xfId="36" applyFont="1" applyFill="1" applyAlignment="1" applyProtection="1">
      <alignment horizontal="left" vertical="center"/>
      <protection/>
    </xf>
    <xf numFmtId="0" fontId="4" fillId="46" borderId="0" xfId="36" applyFont="1" applyFill="1" applyAlignment="1" applyProtection="1">
      <alignment horizontal="center" vertical="top" textRotation="90"/>
      <protection/>
    </xf>
    <xf numFmtId="0" fontId="7" fillId="0" borderId="0" xfId="0" applyFont="1" applyAlignment="1">
      <alignment horizontal="right"/>
    </xf>
    <xf numFmtId="0" fontId="6" fillId="46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Relationship Id="rId3" Type="http://schemas.openxmlformats.org/officeDocument/2006/relationships/image" Target="../media/image10.emf" /><Relationship Id="rId4" Type="http://schemas.openxmlformats.org/officeDocument/2006/relationships/image" Target="../media/image21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22.emf" /><Relationship Id="rId8" Type="http://schemas.openxmlformats.org/officeDocument/2006/relationships/image" Target="../media/image12.emf" /><Relationship Id="rId9" Type="http://schemas.openxmlformats.org/officeDocument/2006/relationships/image" Target="../media/image6.emf" /><Relationship Id="rId10" Type="http://schemas.openxmlformats.org/officeDocument/2006/relationships/image" Target="../media/image8.emf" /><Relationship Id="rId11" Type="http://schemas.openxmlformats.org/officeDocument/2006/relationships/image" Target="../media/image14.emf" /><Relationship Id="rId12" Type="http://schemas.openxmlformats.org/officeDocument/2006/relationships/image" Target="../media/image11.emf" /><Relationship Id="rId13" Type="http://schemas.openxmlformats.org/officeDocument/2006/relationships/image" Target="../media/image9.png" /><Relationship Id="rId14" Type="http://schemas.openxmlformats.org/officeDocument/2006/relationships/image" Target="../media/image1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18.emf" /><Relationship Id="rId5" Type="http://schemas.openxmlformats.org/officeDocument/2006/relationships/image" Target="../media/image5.emf" /><Relationship Id="rId6" Type="http://schemas.openxmlformats.org/officeDocument/2006/relationships/image" Target="../media/image16.emf" /><Relationship Id="rId7" Type="http://schemas.openxmlformats.org/officeDocument/2006/relationships/image" Target="../media/image20.emf" /><Relationship Id="rId8" Type="http://schemas.openxmlformats.org/officeDocument/2006/relationships/image" Target="../media/image1.emf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152400</xdr:colOff>
      <xdr:row>11</xdr:row>
      <xdr:rowOff>123825</xdr:rowOff>
    </xdr:to>
    <xdr:pic>
      <xdr:nvPicPr>
        <xdr:cNvPr id="1" name="Picture 18" descr="LogoEURAL_piccolo traspar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14</xdr:row>
      <xdr:rowOff>142875</xdr:rowOff>
    </xdr:from>
    <xdr:to>
      <xdr:col>7</xdr:col>
      <xdr:colOff>57150</xdr:colOff>
      <xdr:row>26</xdr:row>
      <xdr:rowOff>0</xdr:rowOff>
    </xdr:to>
    <xdr:pic macro="[0]!Apri_barre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4098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14</xdr:row>
      <xdr:rowOff>152400</xdr:rowOff>
    </xdr:from>
    <xdr:to>
      <xdr:col>14</xdr:col>
      <xdr:colOff>28575</xdr:colOff>
      <xdr:row>26</xdr:row>
      <xdr:rowOff>9525</xdr:rowOff>
    </xdr:to>
    <xdr:pic macro="[0]!Apri_profili"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241935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15</xdr:row>
      <xdr:rowOff>9525</xdr:rowOff>
    </xdr:from>
    <xdr:to>
      <xdr:col>1</xdr:col>
      <xdr:colOff>161925</xdr:colOff>
      <xdr:row>16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95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16</xdr:row>
      <xdr:rowOff>9525</xdr:rowOff>
    </xdr:from>
    <xdr:to>
      <xdr:col>1</xdr:col>
      <xdr:colOff>161925</xdr:colOff>
      <xdr:row>17</xdr:row>
      <xdr:rowOff>19050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3248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17</xdr:row>
      <xdr:rowOff>9525</xdr:rowOff>
    </xdr:from>
    <xdr:to>
      <xdr:col>1</xdr:col>
      <xdr:colOff>161925</xdr:colOff>
      <xdr:row>18</xdr:row>
      <xdr:rowOff>19050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34004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18</xdr:row>
      <xdr:rowOff>9525</xdr:rowOff>
    </xdr:from>
    <xdr:to>
      <xdr:col>1</xdr:col>
      <xdr:colOff>161925</xdr:colOff>
      <xdr:row>19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3552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19</xdr:row>
      <xdr:rowOff>9525</xdr:rowOff>
    </xdr:from>
    <xdr:to>
      <xdr:col>1</xdr:col>
      <xdr:colOff>161925</xdr:colOff>
      <xdr:row>20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3705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20</xdr:row>
      <xdr:rowOff>9525</xdr:rowOff>
    </xdr:from>
    <xdr:to>
      <xdr:col>1</xdr:col>
      <xdr:colOff>161925</xdr:colOff>
      <xdr:row>21</xdr:row>
      <xdr:rowOff>19050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3857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21</xdr:row>
      <xdr:rowOff>9525</xdr:rowOff>
    </xdr:from>
    <xdr:to>
      <xdr:col>1</xdr:col>
      <xdr:colOff>161925</xdr:colOff>
      <xdr:row>22</xdr:row>
      <xdr:rowOff>19050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4010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22</xdr:row>
      <xdr:rowOff>9525</xdr:rowOff>
    </xdr:from>
    <xdr:to>
      <xdr:col>1</xdr:col>
      <xdr:colOff>161925</xdr:colOff>
      <xdr:row>23</xdr:row>
      <xdr:rowOff>19050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71650" y="41624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23</xdr:row>
      <xdr:rowOff>9525</xdr:rowOff>
    </xdr:from>
    <xdr:to>
      <xdr:col>1</xdr:col>
      <xdr:colOff>161925</xdr:colOff>
      <xdr:row>24</xdr:row>
      <xdr:rowOff>19050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71650" y="4314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24</xdr:row>
      <xdr:rowOff>9525</xdr:rowOff>
    </xdr:from>
    <xdr:to>
      <xdr:col>1</xdr:col>
      <xdr:colOff>161925</xdr:colOff>
      <xdr:row>25</xdr:row>
      <xdr:rowOff>19050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71650" y="44672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25</xdr:row>
      <xdr:rowOff>9525</xdr:rowOff>
    </xdr:from>
    <xdr:to>
      <xdr:col>1</xdr:col>
      <xdr:colOff>161925</xdr:colOff>
      <xdr:row>26</xdr:row>
      <xdr:rowOff>19050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71650" y="4619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19050</xdr:colOff>
      <xdr:row>26</xdr:row>
      <xdr:rowOff>0</xdr:rowOff>
    </xdr:from>
    <xdr:to>
      <xdr:col>1</xdr:col>
      <xdr:colOff>161925</xdr:colOff>
      <xdr:row>27</xdr:row>
      <xdr:rowOff>9525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4762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1476375</xdr:colOff>
      <xdr:row>2</xdr:row>
      <xdr:rowOff>47625</xdr:rowOff>
    </xdr:to>
    <xdr:pic macro="[0]!AUTO_OPEN">
      <xdr:nvPicPr>
        <xdr:cNvPr id="13" name="Picture 18" descr="LogoEURAL_piccolo trasparent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1409700</xdr:colOff>
      <xdr:row>27</xdr:row>
      <xdr:rowOff>0</xdr:rowOff>
    </xdr:from>
    <xdr:to>
      <xdr:col>1</xdr:col>
      <xdr:colOff>200025</xdr:colOff>
      <xdr:row>28</xdr:row>
      <xdr:rowOff>57150</xdr:rowOff>
    </xdr:to>
    <xdr:pic>
      <xdr:nvPicPr>
        <xdr:cNvPr id="14" name="ComboBox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9700" y="4914900"/>
          <a:ext cx="542925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15</xdr:row>
      <xdr:rowOff>9525</xdr:rowOff>
    </xdr:from>
    <xdr:to>
      <xdr:col>0</xdr:col>
      <xdr:colOff>1504950</xdr:colOff>
      <xdr:row>16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3095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16</xdr:row>
      <xdr:rowOff>9525</xdr:rowOff>
    </xdr:from>
    <xdr:to>
      <xdr:col>0</xdr:col>
      <xdr:colOff>1504950</xdr:colOff>
      <xdr:row>17</xdr:row>
      <xdr:rowOff>19050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3248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17</xdr:row>
      <xdr:rowOff>9525</xdr:rowOff>
    </xdr:from>
    <xdr:to>
      <xdr:col>0</xdr:col>
      <xdr:colOff>1504950</xdr:colOff>
      <xdr:row>18</xdr:row>
      <xdr:rowOff>19050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3400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18</xdr:row>
      <xdr:rowOff>9525</xdr:rowOff>
    </xdr:from>
    <xdr:to>
      <xdr:col>0</xdr:col>
      <xdr:colOff>1504950</xdr:colOff>
      <xdr:row>19</xdr:row>
      <xdr:rowOff>19050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5528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19</xdr:row>
      <xdr:rowOff>9525</xdr:rowOff>
    </xdr:from>
    <xdr:to>
      <xdr:col>0</xdr:col>
      <xdr:colOff>1504950</xdr:colOff>
      <xdr:row>20</xdr:row>
      <xdr:rowOff>19050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3705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20</xdr:row>
      <xdr:rowOff>9525</xdr:rowOff>
    </xdr:from>
    <xdr:to>
      <xdr:col>0</xdr:col>
      <xdr:colOff>1504950</xdr:colOff>
      <xdr:row>21</xdr:row>
      <xdr:rowOff>19050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52550" y="3857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21</xdr:row>
      <xdr:rowOff>9525</xdr:rowOff>
    </xdr:from>
    <xdr:to>
      <xdr:col>0</xdr:col>
      <xdr:colOff>1504950</xdr:colOff>
      <xdr:row>22</xdr:row>
      <xdr:rowOff>19050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52550" y="40100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1352550</xdr:colOff>
      <xdr:row>22</xdr:row>
      <xdr:rowOff>9525</xdr:rowOff>
    </xdr:from>
    <xdr:to>
      <xdr:col>0</xdr:col>
      <xdr:colOff>1504950</xdr:colOff>
      <xdr:row>23</xdr:row>
      <xdr:rowOff>19050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2550" y="41624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1476375</xdr:colOff>
      <xdr:row>2</xdr:row>
      <xdr:rowOff>47625</xdr:rowOff>
    </xdr:to>
    <xdr:pic macro="[0]!AUTO_OPEN">
      <xdr:nvPicPr>
        <xdr:cNvPr id="9" name="Picture 19" descr="LogoEURAL_piccolo trasparent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14763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l.com/" TargetMode="External" /><Relationship Id="rId2" Type="http://schemas.openxmlformats.org/officeDocument/2006/relationships/hyperlink" Target="http://www.eural.com/prodotti/barre/barre-2011?lang=it" TargetMode="External" /><Relationship Id="rId3" Type="http://schemas.openxmlformats.org/officeDocument/2006/relationships/hyperlink" Target="http://www.eural.com/prodotti/barre/barre-2011?lang=it" TargetMode="External" /><Relationship Id="rId4" Type="http://schemas.openxmlformats.org/officeDocument/2006/relationships/hyperlink" Target="http://www.eural.com/prodotti/barre/barre-2011?lang=it" TargetMode="External" /><Relationship Id="rId5" Type="http://schemas.openxmlformats.org/officeDocument/2006/relationships/hyperlink" Target="http://www.eural.com/prodotti/barre/barre-6026?lang=it" TargetMode="External" /><Relationship Id="rId6" Type="http://schemas.openxmlformats.org/officeDocument/2006/relationships/hyperlink" Target="http://www.eural.com/prodotti/barre/barre-6026?lang=it" TargetMode="External" /><Relationship Id="rId7" Type="http://schemas.openxmlformats.org/officeDocument/2006/relationships/hyperlink" Target="http://www.eural.com/prodotti/barre/barre-6026?lang=it" TargetMode="External" /><Relationship Id="rId8" Type="http://schemas.openxmlformats.org/officeDocument/2006/relationships/hyperlink" Target="http://www.eural.com/prodotti/barre/barre-6026?lang=it" TargetMode="External" /><Relationship Id="rId9" Type="http://schemas.openxmlformats.org/officeDocument/2006/relationships/hyperlink" Target="http://www.eural.com/prodotti/barre/barre-6064a?lang=it" TargetMode="External" /><Relationship Id="rId10" Type="http://schemas.openxmlformats.org/officeDocument/2006/relationships/hyperlink" Target="http://www.eural.com/prodotti/barre/barre-6064a?lang=it" TargetMode="External" /><Relationship Id="rId11" Type="http://schemas.openxmlformats.org/officeDocument/2006/relationships/hyperlink" Target="http://www.eural.com/prodotti/barre/barre-6064a?lang=it" TargetMode="External" /><Relationship Id="rId12" Type="http://schemas.openxmlformats.org/officeDocument/2006/relationships/hyperlink" Target="http://www.eural.com/prodotti/barre/barre-6064a?lang=it" TargetMode="External" /><Relationship Id="rId13" Type="http://schemas.openxmlformats.org/officeDocument/2006/relationships/hyperlink" Target="http://www.eural.com/prodotti/barre/barre-6262?lang=it" TargetMode="External" /><Relationship Id="rId14" Type="http://schemas.openxmlformats.org/officeDocument/2006/relationships/hyperlink" Target="http://www.eural.com/prodotti/barre/barre-6262?lang=it" TargetMode="External" /><Relationship Id="rId15" Type="http://schemas.openxmlformats.org/officeDocument/2006/relationships/hyperlink" Target="http://www.eural.com/prodotti/barre/barre-2017a?lang=it" TargetMode="External" /><Relationship Id="rId16" Type="http://schemas.openxmlformats.org/officeDocument/2006/relationships/hyperlink" Target="http://www.eural.com/prodotti/barre/barre-2017a?lang=it" TargetMode="External" /><Relationship Id="rId17" Type="http://schemas.openxmlformats.org/officeDocument/2006/relationships/hyperlink" Target="http://www.eural.com/prodotti/barre/barre-2030?lang=it" TargetMode="External" /><Relationship Id="rId18" Type="http://schemas.openxmlformats.org/officeDocument/2006/relationships/hyperlink" Target="http://www.eural.com/prodotti/barre/barre-2030?lang=it" TargetMode="External" /><Relationship Id="rId19" Type="http://schemas.openxmlformats.org/officeDocument/2006/relationships/hyperlink" Target="http://www.eural.com/prodotti/barre/barre-2007?lang=it" TargetMode="External" /><Relationship Id="rId20" Type="http://schemas.openxmlformats.org/officeDocument/2006/relationships/hyperlink" Target="http://www.eural.com/prodotti/barre/barre-2007?lang=it" TargetMode="External" /><Relationship Id="rId21" Type="http://schemas.openxmlformats.org/officeDocument/2006/relationships/hyperlink" Target="http://www.eural.com/prodotti/barre/barre-6082?lang=it" TargetMode="External" /><Relationship Id="rId22" Type="http://schemas.openxmlformats.org/officeDocument/2006/relationships/hyperlink" Target="http://www.eural.com/prodotti/barre/barre-6082?lang=it" TargetMode="External" /><Relationship Id="rId23" Type="http://schemas.openxmlformats.org/officeDocument/2006/relationships/hyperlink" Target="http://www.eural.com/prodotti/barre/barre-6061?lang=it" TargetMode="External" /><Relationship Id="rId24" Type="http://schemas.openxmlformats.org/officeDocument/2006/relationships/hyperlink" Target="http://www.eural.com/prodotti/barre/barre-6061?lang=it" TargetMode="External" /><Relationship Id="rId25" Type="http://schemas.openxmlformats.org/officeDocument/2006/relationships/hyperlink" Target="http://www.eural.com/prodotti/barre/barre-2024?lang=it" TargetMode="External" /><Relationship Id="rId26" Type="http://schemas.openxmlformats.org/officeDocument/2006/relationships/hyperlink" Target="http://www.eural.com/prodotti/barre/barre-2024?lang=it" TargetMode="External" /><Relationship Id="rId27" Type="http://schemas.openxmlformats.org/officeDocument/2006/relationships/hyperlink" Target="http://www.eural.com/prodotti/barre/barre-7075?lang=it" TargetMode="External" /><Relationship Id="rId28" Type="http://schemas.openxmlformats.org/officeDocument/2006/relationships/hyperlink" Target="http://www.eural.com/prodotti/barre/barre-7075?lang=it" TargetMode="External" /><Relationship Id="rId29" Type="http://schemas.openxmlformats.org/officeDocument/2006/relationships/hyperlink" Target="http://www.eural.com/prodotti/barre/bars-6262A?lang=it" TargetMode="External" /><Relationship Id="rId30" Type="http://schemas.openxmlformats.org/officeDocument/2006/relationships/hyperlink" Target="http://www.eural.com/prodotti/barre/bars-6262A?lang=it" TargetMode="External" /><Relationship Id="rId31" Type="http://schemas.openxmlformats.org/officeDocument/2006/relationships/hyperlink" Target="http://www.eural.com/prodotti/barre/bars-6262A?lang=it" TargetMode="External" /><Relationship Id="rId32" Type="http://schemas.openxmlformats.org/officeDocument/2006/relationships/hyperlink" Target="http://www.eural.com/prodotti/barre/bars-6262A?lang=it" TargetMode="External" /><Relationship Id="rId33" Type="http://schemas.openxmlformats.org/officeDocument/2006/relationships/drawing" Target="../drawings/drawing2.xml" /><Relationship Id="rId3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al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9"/>
  <sheetViews>
    <sheetView showGridLines="0" showRowColHeaders="0" tabSelected="1" workbookViewId="0" topLeftCell="A1">
      <selection activeCell="H28" sqref="H28"/>
    </sheetView>
  </sheetViews>
  <sheetFormatPr defaultColWidth="0" defaultRowHeight="12.75" zeroHeight="1"/>
  <cols>
    <col min="1" max="16" width="4.28125" style="0" customWidth="1"/>
    <col min="17" max="18" width="4.28125" style="0" hidden="1" customWidth="1"/>
    <col min="19" max="16384" width="0" style="0" hidden="1" customWidth="1"/>
  </cols>
  <sheetData>
    <row r="1" spans="10:15" ht="12.75" customHeight="1">
      <c r="J1" s="77" t="s">
        <v>66</v>
      </c>
      <c r="K1" s="77"/>
      <c r="L1" s="77"/>
      <c r="M1" s="77"/>
      <c r="N1" s="77"/>
      <c r="O1" s="77"/>
    </row>
    <row r="2" spans="10:15" ht="12.75" customHeight="1">
      <c r="J2" s="77"/>
      <c r="K2" s="77"/>
      <c r="L2" s="77"/>
      <c r="M2" s="77"/>
      <c r="N2" s="77"/>
      <c r="O2" s="77"/>
    </row>
    <row r="3" spans="10:15" ht="12.75" customHeight="1">
      <c r="J3" s="77"/>
      <c r="K3" s="77"/>
      <c r="L3" s="77"/>
      <c r="M3" s="77"/>
      <c r="N3" s="77"/>
      <c r="O3" s="77"/>
    </row>
    <row r="4" spans="10:15" ht="12.75" customHeight="1">
      <c r="J4" s="77"/>
      <c r="K4" s="77"/>
      <c r="L4" s="77"/>
      <c r="M4" s="77"/>
      <c r="N4" s="77"/>
      <c r="O4" s="77"/>
    </row>
    <row r="5" spans="10:15" ht="12.75">
      <c r="J5" s="77"/>
      <c r="K5" s="77"/>
      <c r="L5" s="77"/>
      <c r="M5" s="77"/>
      <c r="N5" s="77"/>
      <c r="O5" s="77"/>
    </row>
    <row r="6" spans="10:15" ht="12.75">
      <c r="J6" s="77"/>
      <c r="K6" s="77"/>
      <c r="L6" s="77"/>
      <c r="M6" s="77"/>
      <c r="N6" s="77"/>
      <c r="O6" s="77"/>
    </row>
    <row r="7" ht="12.75"/>
    <row r="8" spans="10:15" ht="12.75">
      <c r="J8" s="42" t="s">
        <v>69</v>
      </c>
      <c r="K8" s="43"/>
      <c r="L8" s="43"/>
      <c r="M8" s="43"/>
      <c r="N8" s="43"/>
      <c r="O8" s="43"/>
    </row>
    <row r="9" spans="10:15" ht="12.75">
      <c r="J9" s="42" t="s">
        <v>70</v>
      </c>
      <c r="K9" s="43"/>
      <c r="L9" s="43"/>
      <c r="M9" s="43"/>
      <c r="N9" s="43"/>
      <c r="O9" s="43"/>
    </row>
    <row r="10" ht="12.75"/>
    <row r="11" ht="12.75"/>
    <row r="12" ht="12.75"/>
    <row r="13" spans="1:15" ht="12.75" customHeight="1">
      <c r="A13" s="78" t="s">
        <v>54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2.75">
      <c r="A14" s="79" t="s">
        <v>74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3:13" ht="12.75">
      <c r="C28" s="76" t="s">
        <v>67</v>
      </c>
      <c r="D28" s="76"/>
      <c r="E28" s="76"/>
      <c r="F28" s="76"/>
      <c r="J28" s="76" t="s">
        <v>68</v>
      </c>
      <c r="K28" s="76"/>
      <c r="L28" s="76"/>
      <c r="M28" s="76"/>
    </row>
    <row r="29" spans="3:13" ht="12.75">
      <c r="C29" s="80"/>
      <c r="D29" s="80"/>
      <c r="E29" s="80"/>
      <c r="F29" s="80"/>
      <c r="J29" s="80"/>
      <c r="K29" s="80"/>
      <c r="L29" s="80"/>
      <c r="M29" s="80"/>
    </row>
  </sheetData>
  <sheetProtection/>
  <mergeCells count="7">
    <mergeCell ref="C28:F28"/>
    <mergeCell ref="J28:M28"/>
    <mergeCell ref="J1:O6"/>
    <mergeCell ref="A13:O13"/>
    <mergeCell ref="A14:O14"/>
    <mergeCell ref="C29:F29"/>
    <mergeCell ref="J29:M29"/>
  </mergeCells>
  <hyperlinks>
    <hyperlink ref="C28:F28" location="'-------- barre --------'!A1" display="Barre"/>
    <hyperlink ref="J28:M28" location="'-------- profili --------'!A1" display="Profili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Y37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26.28125" style="1" customWidth="1"/>
    <col min="2" max="2" width="4.00390625" style="1" customWidth="1"/>
    <col min="3" max="3" width="1.28515625" style="1" customWidth="1"/>
    <col min="4" max="4" width="6.421875" style="27" customWidth="1"/>
    <col min="5" max="5" width="3.28125" style="27" bestFit="1" customWidth="1"/>
    <col min="6" max="6" width="5.421875" style="27" customWidth="1"/>
    <col min="7" max="7" width="6.28125" style="27" bestFit="1" customWidth="1"/>
    <col min="8" max="11" width="4.57421875" style="27" customWidth="1"/>
    <col min="12" max="22" width="5.421875" style="27" customWidth="1"/>
    <col min="23" max="24" width="0.85546875" style="72" customWidth="1"/>
    <col min="25" max="25" width="0.85546875" style="70" customWidth="1"/>
    <col min="26" max="252" width="9.140625" style="1" hidden="1" customWidth="1"/>
    <col min="253" max="16384" width="0" style="1" hidden="1" customWidth="1"/>
  </cols>
  <sheetData>
    <row r="1" spans="2:24" ht="75" customHeight="1" thickBot="1">
      <c r="B1" s="84" t="s">
        <v>54</v>
      </c>
      <c r="D1" s="2" t="s">
        <v>12</v>
      </c>
      <c r="E1" s="3" t="s">
        <v>13</v>
      </c>
      <c r="F1" s="4" t="s">
        <v>52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29</v>
      </c>
      <c r="M1" s="4" t="s">
        <v>28</v>
      </c>
      <c r="N1" s="4" t="s">
        <v>30</v>
      </c>
      <c r="O1" s="4" t="s">
        <v>31</v>
      </c>
      <c r="P1" s="4" t="s">
        <v>32</v>
      </c>
      <c r="Q1" s="4" t="s">
        <v>33</v>
      </c>
      <c r="R1" s="4" t="s">
        <v>34</v>
      </c>
      <c r="S1" s="4" t="s">
        <v>53</v>
      </c>
      <c r="T1" s="4" t="s">
        <v>36</v>
      </c>
      <c r="U1" s="4" t="s">
        <v>37</v>
      </c>
      <c r="V1" s="5" t="s">
        <v>57</v>
      </c>
      <c r="W1" s="69"/>
      <c r="X1" s="69"/>
    </row>
    <row r="2" spans="2:25" ht="12" customHeight="1">
      <c r="B2" s="84"/>
      <c r="D2" s="68" t="s">
        <v>44</v>
      </c>
      <c r="E2" s="6" t="s">
        <v>9</v>
      </c>
      <c r="F2" s="7" t="s">
        <v>51</v>
      </c>
      <c r="G2" s="7">
        <v>0.4</v>
      </c>
      <c r="H2" s="7">
        <v>360</v>
      </c>
      <c r="I2" s="7">
        <v>330</v>
      </c>
      <c r="J2" s="7">
        <v>4</v>
      </c>
      <c r="K2" s="7">
        <v>95</v>
      </c>
      <c r="L2" s="7">
        <v>3</v>
      </c>
      <c r="M2" s="7">
        <v>3</v>
      </c>
      <c r="N2" s="7">
        <v>3</v>
      </c>
      <c r="O2" s="7">
        <v>3</v>
      </c>
      <c r="P2" s="7">
        <v>4</v>
      </c>
      <c r="Q2" s="7">
        <v>3</v>
      </c>
      <c r="R2" s="7">
        <v>2</v>
      </c>
      <c r="S2" s="7">
        <v>3</v>
      </c>
      <c r="T2" s="7">
        <v>3</v>
      </c>
      <c r="U2" s="7">
        <v>2</v>
      </c>
      <c r="V2" s="8">
        <v>1</v>
      </c>
      <c r="W2" s="69">
        <f aca="true" t="shared" si="0" ref="W2:W12">IF(H2&gt;=VALUE($H$35),1,0)</f>
        <v>1</v>
      </c>
      <c r="X2" s="69">
        <f>0.644+1.5*L2*$L$35+M2*$M$35+N2*$N$35+O2*$O$35+P2*$P$35+Q2*$Q$35+R2*$R$35+S2*$S$35+T2*$T$35+U2*$U$35+V2*$V$35</f>
        <v>0.644</v>
      </c>
      <c r="Y2" s="71"/>
    </row>
    <row r="3" spans="2:25" ht="12" customHeight="1">
      <c r="B3" s="84"/>
      <c r="D3" s="56" t="s">
        <v>44</v>
      </c>
      <c r="E3" s="9" t="s">
        <v>6</v>
      </c>
      <c r="F3" s="10" t="s">
        <v>51</v>
      </c>
      <c r="G3" s="10">
        <v>0.4</v>
      </c>
      <c r="H3" s="10">
        <v>345</v>
      </c>
      <c r="I3" s="10">
        <v>315</v>
      </c>
      <c r="J3" s="10">
        <v>4</v>
      </c>
      <c r="K3" s="10">
        <v>95</v>
      </c>
      <c r="L3" s="10">
        <v>3</v>
      </c>
      <c r="M3" s="10">
        <v>3</v>
      </c>
      <c r="N3" s="10">
        <v>3</v>
      </c>
      <c r="O3" s="10">
        <v>3</v>
      </c>
      <c r="P3" s="10">
        <v>4</v>
      </c>
      <c r="Q3" s="10">
        <v>3</v>
      </c>
      <c r="R3" s="10">
        <v>2</v>
      </c>
      <c r="S3" s="10">
        <v>3</v>
      </c>
      <c r="T3" s="10">
        <v>3</v>
      </c>
      <c r="U3" s="10">
        <v>2</v>
      </c>
      <c r="V3" s="11">
        <v>1</v>
      </c>
      <c r="W3" s="69">
        <f t="shared" si="0"/>
        <v>1</v>
      </c>
      <c r="X3" s="69">
        <f>0.643+1.5*L3*$L$35+M3*$M$35+N3*$N$35+O3*$O$35+P3*$P$35+Q3*$Q$35+R3*$R$35+S3*$S$35+T3*$T$35+U3*$U$35+V3*$V$35</f>
        <v>0.643</v>
      </c>
      <c r="Y3" s="71">
        <v>260</v>
      </c>
    </row>
    <row r="4" spans="1:25" ht="12" customHeight="1">
      <c r="A4" s="83" t="s">
        <v>61</v>
      </c>
      <c r="B4" s="83"/>
      <c r="D4" s="56" t="s">
        <v>44</v>
      </c>
      <c r="E4" s="9" t="s">
        <v>8</v>
      </c>
      <c r="F4" s="10" t="s">
        <v>51</v>
      </c>
      <c r="G4" s="10">
        <v>0.4</v>
      </c>
      <c r="H4" s="10">
        <v>370</v>
      </c>
      <c r="I4" s="10">
        <v>300</v>
      </c>
      <c r="J4" s="10">
        <v>8</v>
      </c>
      <c r="K4" s="10">
        <v>95</v>
      </c>
      <c r="L4" s="10">
        <v>3</v>
      </c>
      <c r="M4" s="10">
        <v>3</v>
      </c>
      <c r="N4" s="10">
        <v>3</v>
      </c>
      <c r="O4" s="10">
        <v>3</v>
      </c>
      <c r="P4" s="10">
        <v>4</v>
      </c>
      <c r="Q4" s="10">
        <v>3</v>
      </c>
      <c r="R4" s="10">
        <v>2</v>
      </c>
      <c r="S4" s="10">
        <v>3</v>
      </c>
      <c r="T4" s="10">
        <v>3</v>
      </c>
      <c r="U4" s="10">
        <v>2</v>
      </c>
      <c r="V4" s="11">
        <v>2</v>
      </c>
      <c r="W4" s="69">
        <f t="shared" si="0"/>
        <v>1</v>
      </c>
      <c r="X4" s="69">
        <f>0.642+1.5*L4*$L$35+M4*$M$35+N4*$N$35+O4*$O$35+P4*$P$35+Q4*$Q$35+R4*$R$35+S4*$S$35+T4*$T$35+U4*$U$35+V4*$V$35</f>
        <v>0.642</v>
      </c>
      <c r="Y4" s="71">
        <v>290</v>
      </c>
    </row>
    <row r="5" spans="1:25" ht="12" customHeight="1">
      <c r="A5" s="85" t="s">
        <v>74</v>
      </c>
      <c r="B5" s="85"/>
      <c r="D5" s="56" t="s">
        <v>44</v>
      </c>
      <c r="E5" s="9" t="s">
        <v>8</v>
      </c>
      <c r="F5" s="10" t="s">
        <v>19</v>
      </c>
      <c r="G5" s="10">
        <v>0.4</v>
      </c>
      <c r="H5" s="10">
        <v>370</v>
      </c>
      <c r="I5" s="10">
        <v>300</v>
      </c>
      <c r="J5" s="10">
        <v>8</v>
      </c>
      <c r="K5" s="10">
        <v>95</v>
      </c>
      <c r="L5" s="10">
        <v>3</v>
      </c>
      <c r="M5" s="10">
        <v>3</v>
      </c>
      <c r="N5" s="10">
        <v>3</v>
      </c>
      <c r="O5" s="10">
        <v>3</v>
      </c>
      <c r="P5" s="10">
        <v>4</v>
      </c>
      <c r="Q5" s="10">
        <v>3</v>
      </c>
      <c r="R5" s="10">
        <v>2</v>
      </c>
      <c r="S5" s="10">
        <v>3</v>
      </c>
      <c r="T5" s="10">
        <v>3</v>
      </c>
      <c r="U5" s="10">
        <v>2</v>
      </c>
      <c r="V5" s="11">
        <v>2</v>
      </c>
      <c r="W5" s="69">
        <f t="shared" si="0"/>
        <v>1</v>
      </c>
      <c r="X5" s="69">
        <f>0.641+1.5*L5*$L$35+M5*$M$35+N5*$N$35+O5*$O$35+P5*$P$35+Q5*$Q$35+R5*$R$35+S5*$S$35+T5*$T$35+U5*$U$35+V5*$V$35</f>
        <v>0.641</v>
      </c>
      <c r="Y5" s="71">
        <v>310</v>
      </c>
    </row>
    <row r="6" spans="2:25" ht="12" customHeight="1">
      <c r="B6" s="13"/>
      <c r="D6" s="55" t="s">
        <v>45</v>
      </c>
      <c r="E6" s="9" t="s">
        <v>6</v>
      </c>
      <c r="F6" s="10" t="s">
        <v>51</v>
      </c>
      <c r="G6" s="10">
        <v>0.4</v>
      </c>
      <c r="H6" s="10">
        <v>370</v>
      </c>
      <c r="I6" s="10">
        <v>270</v>
      </c>
      <c r="J6" s="10">
        <v>8</v>
      </c>
      <c r="K6" s="10">
        <v>115</v>
      </c>
      <c r="L6" s="10">
        <v>4</v>
      </c>
      <c r="M6" s="10">
        <v>2</v>
      </c>
      <c r="N6" s="10">
        <v>2</v>
      </c>
      <c r="O6" s="10">
        <v>1</v>
      </c>
      <c r="P6" s="10">
        <v>1</v>
      </c>
      <c r="Q6" s="10">
        <v>2</v>
      </c>
      <c r="R6" s="10">
        <v>1</v>
      </c>
      <c r="S6" s="10">
        <v>1</v>
      </c>
      <c r="T6" s="10">
        <v>1</v>
      </c>
      <c r="U6" s="10">
        <v>1</v>
      </c>
      <c r="V6" s="11">
        <v>1</v>
      </c>
      <c r="W6" s="69">
        <f t="shared" si="0"/>
        <v>1</v>
      </c>
      <c r="X6" s="69">
        <f>0.113+1.5*L6*$L$35+M6*$M$35+N6*$N$35+O6*$O$35+P6*$P$35+Q6*$Q$35+R6*$R$35+S6*$S$35+T6*$T$35+U6*$U$35+V6*$V$35</f>
        <v>0.113</v>
      </c>
      <c r="Y6" s="71">
        <v>320</v>
      </c>
    </row>
    <row r="7" spans="1:25" ht="12" customHeight="1">
      <c r="A7" s="82" t="s">
        <v>58</v>
      </c>
      <c r="B7" s="82"/>
      <c r="D7" s="55" t="s">
        <v>45</v>
      </c>
      <c r="E7" s="9" t="s">
        <v>5</v>
      </c>
      <c r="F7" s="10" t="s">
        <v>51</v>
      </c>
      <c r="G7" s="10">
        <v>0.4</v>
      </c>
      <c r="H7" s="10">
        <v>320</v>
      </c>
      <c r="I7" s="10">
        <v>270</v>
      </c>
      <c r="J7" s="10">
        <v>10</v>
      </c>
      <c r="K7" s="10">
        <v>90</v>
      </c>
      <c r="L7" s="10">
        <v>4</v>
      </c>
      <c r="M7" s="10">
        <v>2</v>
      </c>
      <c r="N7" s="10">
        <v>2</v>
      </c>
      <c r="O7" s="10">
        <v>1</v>
      </c>
      <c r="P7" s="10">
        <v>1</v>
      </c>
      <c r="Q7" s="10">
        <v>2</v>
      </c>
      <c r="R7" s="10">
        <v>1</v>
      </c>
      <c r="S7" s="10">
        <v>1</v>
      </c>
      <c r="T7" s="10">
        <v>1</v>
      </c>
      <c r="U7" s="10">
        <v>1</v>
      </c>
      <c r="V7" s="11">
        <v>2</v>
      </c>
      <c r="W7" s="69">
        <f t="shared" si="0"/>
        <v>1</v>
      </c>
      <c r="X7" s="69">
        <f>0.112+1.5*L7*$L$35+M7*$M$35+N7*$N$35+O7*$O$35+P7*$P$35+Q7*$Q$35+R7*$R$35+S7*$S$35+T7*$T$35+U7*$U$35+V7*$V$35</f>
        <v>0.112</v>
      </c>
      <c r="Y7" s="71">
        <v>345</v>
      </c>
    </row>
    <row r="8" spans="1:25" ht="12" customHeight="1">
      <c r="A8" s="82"/>
      <c r="B8" s="82"/>
      <c r="D8" s="55" t="s">
        <v>45</v>
      </c>
      <c r="E8" s="9" t="s">
        <v>8</v>
      </c>
      <c r="F8" s="10" t="s">
        <v>19</v>
      </c>
      <c r="G8" s="10">
        <v>0.4</v>
      </c>
      <c r="H8" s="10">
        <v>310</v>
      </c>
      <c r="I8" s="10">
        <v>230</v>
      </c>
      <c r="J8" s="10">
        <v>8</v>
      </c>
      <c r="K8" s="10">
        <v>110</v>
      </c>
      <c r="L8" s="10">
        <v>4</v>
      </c>
      <c r="M8" s="10">
        <v>2</v>
      </c>
      <c r="N8" s="10">
        <v>2</v>
      </c>
      <c r="O8" s="10">
        <v>1</v>
      </c>
      <c r="P8" s="10">
        <v>1</v>
      </c>
      <c r="Q8" s="10">
        <v>2</v>
      </c>
      <c r="R8" s="10">
        <v>1</v>
      </c>
      <c r="S8" s="10">
        <v>1</v>
      </c>
      <c r="T8" s="10">
        <v>1</v>
      </c>
      <c r="U8" s="10">
        <v>1</v>
      </c>
      <c r="V8" s="11">
        <v>2</v>
      </c>
      <c r="W8" s="69">
        <f t="shared" si="0"/>
        <v>1</v>
      </c>
      <c r="X8" s="69">
        <f>0.111+1.5*L8*$L$35+M8*$M$35+N8*$N$35+O8*$O$35+P8*$P$35+Q8*$Q$35+R8*$R$35+S8*$S$35+T8*$T$35+U8*$U$35+V8*$V$35</f>
        <v>0.111</v>
      </c>
      <c r="Y8" s="71">
        <v>350</v>
      </c>
    </row>
    <row r="9" spans="1:25" ht="12" customHeight="1">
      <c r="A9" s="82"/>
      <c r="B9" s="82"/>
      <c r="D9" s="57" t="s">
        <v>1</v>
      </c>
      <c r="E9" s="9" t="s">
        <v>9</v>
      </c>
      <c r="F9" s="10" t="s">
        <v>51</v>
      </c>
      <c r="G9" s="10">
        <v>0.4</v>
      </c>
      <c r="H9" s="10">
        <v>360</v>
      </c>
      <c r="I9" s="10">
        <v>330</v>
      </c>
      <c r="J9" s="10">
        <v>4</v>
      </c>
      <c r="K9" s="10">
        <v>95</v>
      </c>
      <c r="L9" s="10">
        <v>3</v>
      </c>
      <c r="M9" s="10">
        <v>2</v>
      </c>
      <c r="N9" s="10">
        <v>3</v>
      </c>
      <c r="O9" s="10">
        <v>3</v>
      </c>
      <c r="P9" s="10">
        <v>4</v>
      </c>
      <c r="Q9" s="10">
        <v>3</v>
      </c>
      <c r="R9" s="10">
        <v>2</v>
      </c>
      <c r="S9" s="10">
        <v>3</v>
      </c>
      <c r="T9" s="10">
        <v>3</v>
      </c>
      <c r="U9" s="10">
        <v>2</v>
      </c>
      <c r="V9" s="11">
        <v>1</v>
      </c>
      <c r="W9" s="69">
        <f t="shared" si="0"/>
        <v>1</v>
      </c>
      <c r="X9" s="69">
        <f>0.104+1.5*L9*$L$35+M9*$M$35+N9*$N$35+O9*$O$35+P9*$P$35+Q9*$Q$35+R9*$R$35+S9*$S$35+T9*$T$35+U9*$U$35+V9*$V$35</f>
        <v>0.104</v>
      </c>
      <c r="Y9" s="71">
        <v>360</v>
      </c>
    </row>
    <row r="10" spans="1:25" ht="12" customHeight="1">
      <c r="A10" s="82"/>
      <c r="B10" s="82"/>
      <c r="D10" s="57" t="s">
        <v>1</v>
      </c>
      <c r="E10" s="9" t="s">
        <v>6</v>
      </c>
      <c r="F10" s="10" t="s">
        <v>51</v>
      </c>
      <c r="G10" s="10">
        <v>0.4</v>
      </c>
      <c r="H10" s="10">
        <v>345</v>
      </c>
      <c r="I10" s="10">
        <v>315</v>
      </c>
      <c r="J10" s="10">
        <v>4</v>
      </c>
      <c r="K10" s="10">
        <v>95</v>
      </c>
      <c r="L10" s="10">
        <v>3</v>
      </c>
      <c r="M10" s="10">
        <v>2</v>
      </c>
      <c r="N10" s="10">
        <v>3</v>
      </c>
      <c r="O10" s="10">
        <v>3</v>
      </c>
      <c r="P10" s="10">
        <v>4</v>
      </c>
      <c r="Q10" s="10">
        <v>3</v>
      </c>
      <c r="R10" s="10">
        <v>2</v>
      </c>
      <c r="S10" s="10">
        <v>3</v>
      </c>
      <c r="T10" s="10">
        <v>3</v>
      </c>
      <c r="U10" s="10">
        <v>2</v>
      </c>
      <c r="V10" s="11">
        <v>1</v>
      </c>
      <c r="W10" s="69">
        <f t="shared" si="0"/>
        <v>1</v>
      </c>
      <c r="X10" s="69">
        <f>0.103+1.5*L10*$L$35+M10*$M$35+N10*$N$35+O10*$O$35+P10*$P$35+Q10*$Q$35+R10*$R$35+S10*$S$35+T10*$T$35+U10*$U$35+V10*$V$35</f>
        <v>0.103</v>
      </c>
      <c r="Y10" s="71">
        <v>370</v>
      </c>
    </row>
    <row r="11" spans="1:25" ht="12" customHeight="1">
      <c r="A11" s="82"/>
      <c r="B11" s="82"/>
      <c r="D11" s="57" t="s">
        <v>1</v>
      </c>
      <c r="E11" s="9" t="s">
        <v>8</v>
      </c>
      <c r="F11" s="10" t="s">
        <v>51</v>
      </c>
      <c r="G11" s="10">
        <v>0.4</v>
      </c>
      <c r="H11" s="10">
        <v>290</v>
      </c>
      <c r="I11" s="10">
        <v>240</v>
      </c>
      <c r="J11" s="10">
        <v>10</v>
      </c>
      <c r="K11" s="10">
        <v>90</v>
      </c>
      <c r="L11" s="10">
        <v>3</v>
      </c>
      <c r="M11" s="10">
        <v>2</v>
      </c>
      <c r="N11" s="10">
        <v>3</v>
      </c>
      <c r="O11" s="10">
        <v>3</v>
      </c>
      <c r="P11" s="10">
        <v>4</v>
      </c>
      <c r="Q11" s="10">
        <v>3</v>
      </c>
      <c r="R11" s="10">
        <v>2</v>
      </c>
      <c r="S11" s="10">
        <v>3</v>
      </c>
      <c r="T11" s="10">
        <v>3</v>
      </c>
      <c r="U11" s="10">
        <v>2</v>
      </c>
      <c r="V11" s="11">
        <v>1</v>
      </c>
      <c r="W11" s="69">
        <f t="shared" si="0"/>
        <v>1</v>
      </c>
      <c r="X11" s="69">
        <f>0.102+1.5*L11*$L$35+M11*$M$35+N11*$N$35+O11*$O$35+P11*$P$35+Q11*$Q$35+R11*$R$35+S11*$S$35+T11*$T$35+U11*$U$35+V11*$V$35</f>
        <v>0.102</v>
      </c>
      <c r="Y11" s="71">
        <v>390</v>
      </c>
    </row>
    <row r="12" spans="1:25" ht="12" customHeight="1">
      <c r="A12" s="82"/>
      <c r="B12" s="82"/>
      <c r="D12" s="57" t="s">
        <v>1</v>
      </c>
      <c r="E12" s="9" t="s">
        <v>8</v>
      </c>
      <c r="F12" s="10" t="s">
        <v>19</v>
      </c>
      <c r="G12" s="10">
        <v>0.4</v>
      </c>
      <c r="H12" s="10">
        <v>260</v>
      </c>
      <c r="I12" s="10">
        <v>240</v>
      </c>
      <c r="J12" s="10">
        <v>10</v>
      </c>
      <c r="K12" s="10">
        <v>90</v>
      </c>
      <c r="L12" s="10">
        <v>3</v>
      </c>
      <c r="M12" s="10">
        <v>2</v>
      </c>
      <c r="N12" s="10">
        <v>3</v>
      </c>
      <c r="O12" s="10">
        <v>3</v>
      </c>
      <c r="P12" s="10">
        <v>4</v>
      </c>
      <c r="Q12" s="10">
        <v>3</v>
      </c>
      <c r="R12" s="10">
        <v>2</v>
      </c>
      <c r="S12" s="10">
        <v>3</v>
      </c>
      <c r="T12" s="10">
        <v>3</v>
      </c>
      <c r="U12" s="10">
        <v>2</v>
      </c>
      <c r="V12" s="11">
        <v>1</v>
      </c>
      <c r="W12" s="69">
        <f t="shared" si="0"/>
        <v>1</v>
      </c>
      <c r="X12" s="69">
        <f>0.101+1.5*L12*$L$35+M12*$M$35+N12*$N$35+O12*$O$35+P12*$P$35+Q12*$Q$35+R12*$R$35+S12*$S$35+T12*$T$35+U12*$U$35+V12*$V$35</f>
        <v>0.101</v>
      </c>
      <c r="Y12" s="71">
        <v>400</v>
      </c>
    </row>
    <row r="13" spans="1:25" ht="12" customHeight="1">
      <c r="A13" s="82"/>
      <c r="B13" s="82"/>
      <c r="D13" s="58" t="s">
        <v>63</v>
      </c>
      <c r="E13" s="9" t="s">
        <v>9</v>
      </c>
      <c r="F13" s="10" t="s">
        <v>51</v>
      </c>
      <c r="G13" s="10">
        <v>0.7</v>
      </c>
      <c r="H13" s="10">
        <v>360</v>
      </c>
      <c r="I13" s="10">
        <v>330</v>
      </c>
      <c r="J13" s="10">
        <v>4</v>
      </c>
      <c r="K13" s="10">
        <v>100</v>
      </c>
      <c r="L13" s="10">
        <v>3</v>
      </c>
      <c r="M13" s="10">
        <v>2</v>
      </c>
      <c r="N13" s="10">
        <v>3</v>
      </c>
      <c r="O13" s="10">
        <v>3</v>
      </c>
      <c r="P13" s="10">
        <v>4</v>
      </c>
      <c r="Q13" s="10">
        <v>3</v>
      </c>
      <c r="R13" s="10">
        <v>2</v>
      </c>
      <c r="S13" s="10">
        <v>3</v>
      </c>
      <c r="T13" s="10">
        <v>3</v>
      </c>
      <c r="U13" s="10">
        <v>2</v>
      </c>
      <c r="V13" s="11">
        <v>1</v>
      </c>
      <c r="W13" s="69">
        <f>IF(AND(NOT($G$35),H13&gt;=VALUE($H$35)),1,0)</f>
        <v>1</v>
      </c>
      <c r="X13" s="69">
        <f>0.092+1.5*L13*$L$35+M13*$M$35+N13*$N$35+O13*$O$35+P13*$P$35+Q13*$Q$35+R13*$R$35+S13*$S$35+T13*$T$35+U13*$U$35+V13*$V$35</f>
        <v>0.092</v>
      </c>
      <c r="Y13" s="71">
        <v>425</v>
      </c>
    </row>
    <row r="14" spans="1:25" ht="12" customHeight="1">
      <c r="A14" s="82"/>
      <c r="B14" s="82"/>
      <c r="D14" s="58" t="s">
        <v>63</v>
      </c>
      <c r="E14" s="9" t="s">
        <v>6</v>
      </c>
      <c r="F14" s="10" t="s">
        <v>51</v>
      </c>
      <c r="G14" s="10">
        <v>0.7</v>
      </c>
      <c r="H14" s="10">
        <v>310</v>
      </c>
      <c r="I14" s="10">
        <v>260</v>
      </c>
      <c r="J14" s="10">
        <v>10</v>
      </c>
      <c r="K14" s="10">
        <v>95</v>
      </c>
      <c r="L14" s="10">
        <v>3</v>
      </c>
      <c r="M14" s="10">
        <v>2</v>
      </c>
      <c r="N14" s="10">
        <v>3</v>
      </c>
      <c r="O14" s="10">
        <v>3</v>
      </c>
      <c r="P14" s="10">
        <v>4</v>
      </c>
      <c r="Q14" s="10">
        <v>3</v>
      </c>
      <c r="R14" s="10">
        <v>2</v>
      </c>
      <c r="S14" s="10">
        <v>3</v>
      </c>
      <c r="T14" s="10">
        <v>3</v>
      </c>
      <c r="U14" s="10">
        <v>2</v>
      </c>
      <c r="V14" s="11">
        <v>1</v>
      </c>
      <c r="W14" s="69">
        <f>IF(AND(NOT($G$35),H14&gt;=VALUE($H$35)),1,0)</f>
        <v>1</v>
      </c>
      <c r="X14" s="69">
        <f>0.091+1.5*L14*$L$35+M14*$M$35+N14*$N$35+O14*$O$35+P14*$P$35+Q14*$Q$35+R14*$R$35+S14*$S$35+T14*$T$35+U14*$U$35+V14*$V$35</f>
        <v>0.091</v>
      </c>
      <c r="Y14" s="71">
        <v>440</v>
      </c>
    </row>
    <row r="15" spans="1:25" ht="12" customHeight="1">
      <c r="A15" s="14" t="s">
        <v>55</v>
      </c>
      <c r="B15" s="15"/>
      <c r="D15" s="59" t="s">
        <v>0</v>
      </c>
      <c r="E15" s="9" t="s">
        <v>5</v>
      </c>
      <c r="F15" s="10" t="s">
        <v>51</v>
      </c>
      <c r="G15" s="10">
        <v>0</v>
      </c>
      <c r="H15" s="10">
        <v>400</v>
      </c>
      <c r="I15" s="10">
        <v>250</v>
      </c>
      <c r="J15" s="10">
        <v>10</v>
      </c>
      <c r="K15" s="10">
        <v>105</v>
      </c>
      <c r="L15" s="10">
        <v>2</v>
      </c>
      <c r="M15" s="10">
        <v>2</v>
      </c>
      <c r="N15" s="10">
        <v>2</v>
      </c>
      <c r="O15" s="10">
        <v>1</v>
      </c>
      <c r="P15" s="10">
        <v>1</v>
      </c>
      <c r="Q15" s="10">
        <v>2</v>
      </c>
      <c r="R15" s="10">
        <v>1</v>
      </c>
      <c r="S15" s="10">
        <v>2</v>
      </c>
      <c r="T15" s="10">
        <v>3</v>
      </c>
      <c r="U15" s="10">
        <v>1</v>
      </c>
      <c r="V15" s="11">
        <v>1</v>
      </c>
      <c r="W15" s="69">
        <f>IF(H15&gt;=VALUE($H$35),1,0)</f>
        <v>1</v>
      </c>
      <c r="X15" s="69">
        <f>0.082+1.5*L15*$L$35+M15*$M$35+N15*$N$35+O15*$O$35+P15*$P$35+Q15*$Q$35+R15*$R$35+S15*$S$35+T15*$T$35+U15*$U$35+V15*$V$35</f>
        <v>0.082</v>
      </c>
      <c r="Y15" s="71">
        <v>540</v>
      </c>
    </row>
    <row r="16" spans="1:25" ht="12" customHeight="1">
      <c r="A16" s="15" t="s">
        <v>29</v>
      </c>
      <c r="B16" s="15"/>
      <c r="D16" s="59" t="s">
        <v>0</v>
      </c>
      <c r="E16" s="9" t="s">
        <v>7</v>
      </c>
      <c r="F16" s="10" t="s">
        <v>19</v>
      </c>
      <c r="G16" s="10">
        <v>0</v>
      </c>
      <c r="H16" s="10">
        <v>390</v>
      </c>
      <c r="I16" s="10">
        <v>260</v>
      </c>
      <c r="J16" s="10">
        <v>9</v>
      </c>
      <c r="K16" s="10">
        <v>105</v>
      </c>
      <c r="L16" s="10">
        <v>2</v>
      </c>
      <c r="M16" s="10">
        <v>2</v>
      </c>
      <c r="N16" s="10">
        <v>2</v>
      </c>
      <c r="O16" s="10">
        <v>1</v>
      </c>
      <c r="P16" s="10">
        <v>1</v>
      </c>
      <c r="Q16" s="10">
        <v>2</v>
      </c>
      <c r="R16" s="10">
        <v>1</v>
      </c>
      <c r="S16" s="10">
        <v>2</v>
      </c>
      <c r="T16" s="10">
        <v>3</v>
      </c>
      <c r="U16" s="10">
        <v>1</v>
      </c>
      <c r="V16" s="11">
        <v>1</v>
      </c>
      <c r="W16" s="69">
        <f>IF(H16&gt;=VALUE($H$35),1,0)</f>
        <v>1</v>
      </c>
      <c r="X16" s="69">
        <f>0.081+1.5*L16*$L$35+M16*$M$35+N16*$N$35+O16*$O$35+P16*$P$35+Q16*$Q$35+R16*$R$35+S16*$S$35+T16*$T$35+U16*$U$35+V16*$V$35</f>
        <v>0.081</v>
      </c>
      <c r="Y16" s="71">
        <v>560</v>
      </c>
    </row>
    <row r="17" spans="1:25" ht="12" customHeight="1">
      <c r="A17" s="15" t="s">
        <v>28</v>
      </c>
      <c r="B17" s="15"/>
      <c r="D17" s="60" t="s">
        <v>49</v>
      </c>
      <c r="E17" s="9" t="s">
        <v>5</v>
      </c>
      <c r="F17" s="10" t="s">
        <v>51</v>
      </c>
      <c r="G17" s="10">
        <v>1</v>
      </c>
      <c r="H17" s="10">
        <v>370</v>
      </c>
      <c r="I17" s="10">
        <v>240</v>
      </c>
      <c r="J17" s="10">
        <v>8</v>
      </c>
      <c r="K17" s="10">
        <v>115</v>
      </c>
      <c r="L17" s="10">
        <v>3</v>
      </c>
      <c r="M17" s="10">
        <v>2</v>
      </c>
      <c r="N17" s="10">
        <v>2</v>
      </c>
      <c r="O17" s="10">
        <v>1</v>
      </c>
      <c r="P17" s="10">
        <v>1</v>
      </c>
      <c r="Q17" s="10">
        <v>2</v>
      </c>
      <c r="R17" s="10">
        <v>1</v>
      </c>
      <c r="S17" s="10">
        <v>1</v>
      </c>
      <c r="T17" s="10">
        <v>1</v>
      </c>
      <c r="U17" s="10">
        <v>1</v>
      </c>
      <c r="V17" s="11">
        <v>1</v>
      </c>
      <c r="W17" s="69">
        <f>IF(AND(NOT($G$35),H17&gt;=VALUE($H$35)),1,0)</f>
        <v>1</v>
      </c>
      <c r="X17" s="69">
        <f>0.072+1.5*L17*$L$35+M17*$M$35+N17*$N$35+O17*$O$35+P17*$P$35+Q17*$Q$35+R17*$R$35+S17*$S$35+T17*$T$35+U17*$U$35+V17*$V$35</f>
        <v>0.072</v>
      </c>
      <c r="Y17" s="71"/>
    </row>
    <row r="18" spans="1:25" ht="12" customHeight="1">
      <c r="A18" s="15" t="s">
        <v>30</v>
      </c>
      <c r="B18" s="15"/>
      <c r="D18" s="60" t="s">
        <v>49</v>
      </c>
      <c r="E18" s="9" t="s">
        <v>7</v>
      </c>
      <c r="F18" s="10" t="s">
        <v>19</v>
      </c>
      <c r="G18" s="10">
        <v>1</v>
      </c>
      <c r="H18" s="10">
        <v>370</v>
      </c>
      <c r="I18" s="10">
        <v>250</v>
      </c>
      <c r="J18" s="10">
        <v>8</v>
      </c>
      <c r="K18" s="10">
        <v>115</v>
      </c>
      <c r="L18" s="10">
        <v>3</v>
      </c>
      <c r="M18" s="10">
        <v>2</v>
      </c>
      <c r="N18" s="10">
        <v>2</v>
      </c>
      <c r="O18" s="10">
        <v>1</v>
      </c>
      <c r="P18" s="10">
        <v>1</v>
      </c>
      <c r="Q18" s="10">
        <v>2</v>
      </c>
      <c r="R18" s="10">
        <v>1</v>
      </c>
      <c r="S18" s="10">
        <v>1</v>
      </c>
      <c r="T18" s="10">
        <v>1</v>
      </c>
      <c r="U18" s="10">
        <v>1</v>
      </c>
      <c r="V18" s="11">
        <v>1</v>
      </c>
      <c r="W18" s="69">
        <f>IF(AND(NOT($G$35),H18&gt;=VALUE($H$35)),1,0)</f>
        <v>1</v>
      </c>
      <c r="X18" s="69">
        <f>0.071+1.5*L18*$L$35+M18*$M$35+N18*$N$35+O18*$O$35+P18*$P$35+Q18*$Q$35+R18*$R$35+S18*$S$35+T18*$T$35+U18*$U$35+V18*$V$35</f>
        <v>0.071</v>
      </c>
      <c r="Y18" s="71"/>
    </row>
    <row r="19" spans="1:25" ht="12" customHeight="1">
      <c r="A19" s="15" t="s">
        <v>31</v>
      </c>
      <c r="B19" s="15"/>
      <c r="D19" s="60" t="s">
        <v>48</v>
      </c>
      <c r="E19" s="9" t="s">
        <v>5</v>
      </c>
      <c r="F19" s="10" t="s">
        <v>51</v>
      </c>
      <c r="G19" s="10">
        <v>1</v>
      </c>
      <c r="H19" s="10">
        <v>370</v>
      </c>
      <c r="I19" s="10">
        <v>240</v>
      </c>
      <c r="J19" s="10">
        <v>7</v>
      </c>
      <c r="K19" s="10">
        <v>95</v>
      </c>
      <c r="L19" s="10">
        <v>3</v>
      </c>
      <c r="M19" s="10">
        <v>2</v>
      </c>
      <c r="N19" s="10">
        <v>2</v>
      </c>
      <c r="O19" s="10">
        <v>1</v>
      </c>
      <c r="P19" s="10">
        <v>1</v>
      </c>
      <c r="Q19" s="10">
        <v>2</v>
      </c>
      <c r="R19" s="10">
        <v>1</v>
      </c>
      <c r="S19" s="10">
        <v>1</v>
      </c>
      <c r="T19" s="10">
        <v>1</v>
      </c>
      <c r="U19" s="10">
        <v>1</v>
      </c>
      <c r="V19" s="11">
        <v>1</v>
      </c>
      <c r="W19" s="69">
        <f>IF(AND(NOT($G$35),H19&gt;=VALUE($H$35)),1,0)</f>
        <v>1</v>
      </c>
      <c r="X19" s="69">
        <f>0.062+1.5*L19*$L$35+M19*$M$35+N19*$N$35+O19*$O$35+P19*$P$35+Q19*$Q$35+R19*$R$35+S19*$S$35+T19*$T$35+U19*$U$35+V19*$V$35</f>
        <v>0.062</v>
      </c>
      <c r="Y19" s="71"/>
    </row>
    <row r="20" spans="1:25" ht="12" customHeight="1">
      <c r="A20" s="15" t="s">
        <v>32</v>
      </c>
      <c r="B20" s="15"/>
      <c r="D20" s="60" t="s">
        <v>48</v>
      </c>
      <c r="E20" s="9" t="s">
        <v>7</v>
      </c>
      <c r="F20" s="10" t="s">
        <v>19</v>
      </c>
      <c r="G20" s="10">
        <v>1</v>
      </c>
      <c r="H20" s="10">
        <v>370</v>
      </c>
      <c r="I20" s="10">
        <v>250</v>
      </c>
      <c r="J20" s="10">
        <v>8</v>
      </c>
      <c r="K20" s="10">
        <v>95</v>
      </c>
      <c r="L20" s="10">
        <v>3</v>
      </c>
      <c r="M20" s="10">
        <v>2</v>
      </c>
      <c r="N20" s="10">
        <v>2</v>
      </c>
      <c r="O20" s="10">
        <v>1</v>
      </c>
      <c r="P20" s="10">
        <v>1</v>
      </c>
      <c r="Q20" s="10">
        <v>2</v>
      </c>
      <c r="R20" s="10">
        <v>1</v>
      </c>
      <c r="S20" s="10">
        <v>1</v>
      </c>
      <c r="T20" s="10">
        <v>1</v>
      </c>
      <c r="U20" s="10">
        <v>1</v>
      </c>
      <c r="V20" s="11">
        <v>1</v>
      </c>
      <c r="W20" s="69">
        <f>IF(AND(NOT($G$35),H20&gt;=VALUE($H$35)),1,0)</f>
        <v>1</v>
      </c>
      <c r="X20" s="69">
        <f>0.061+1.5*L20*$L$35+M20*$M$35+N20*$N$35+O20*$O$35+P20*$P$35+Q20*$Q$35+R20*$R$35+S20*$S$35+T20*$T$35+U20*$U$35+V20*$V$35</f>
        <v>0.061</v>
      </c>
      <c r="Y20" s="71"/>
    </row>
    <row r="21" spans="1:25" ht="12" customHeight="1">
      <c r="A21" s="15" t="s">
        <v>33</v>
      </c>
      <c r="B21" s="15"/>
      <c r="D21" s="61" t="s">
        <v>47</v>
      </c>
      <c r="E21" s="9" t="s">
        <v>8</v>
      </c>
      <c r="F21" s="10" t="s">
        <v>51</v>
      </c>
      <c r="G21" s="10">
        <v>0</v>
      </c>
      <c r="H21" s="10">
        <v>310</v>
      </c>
      <c r="I21" s="10">
        <v>255</v>
      </c>
      <c r="J21" s="10">
        <v>10</v>
      </c>
      <c r="K21" s="10">
        <v>95</v>
      </c>
      <c r="L21" s="10">
        <v>2</v>
      </c>
      <c r="M21" s="10">
        <v>3</v>
      </c>
      <c r="N21" s="10">
        <v>3</v>
      </c>
      <c r="O21" s="10">
        <v>3</v>
      </c>
      <c r="P21" s="10">
        <v>4</v>
      </c>
      <c r="Q21" s="10">
        <v>4</v>
      </c>
      <c r="R21" s="10">
        <v>3</v>
      </c>
      <c r="S21" s="10">
        <v>4</v>
      </c>
      <c r="T21" s="10">
        <v>4</v>
      </c>
      <c r="U21" s="10">
        <v>4</v>
      </c>
      <c r="V21" s="11">
        <v>2</v>
      </c>
      <c r="W21" s="69">
        <f aca="true" t="shared" si="1" ref="W21:W32">IF(H21&gt;=VALUE($H$35),1,0)</f>
        <v>1</v>
      </c>
      <c r="X21" s="69">
        <f>0.052+1.5*L21*$L$35+M21*$M$35+N21*$N$35+O21*$O$35+P21*$P$35+Q21*$Q$35+R21*$R$35+S21*$S$35+T21*$T$35+U21*$U$35+V21*$V$35</f>
        <v>0.052</v>
      </c>
      <c r="Y21" s="71"/>
    </row>
    <row r="22" spans="1:25" ht="12" customHeight="1">
      <c r="A22" s="15" t="s">
        <v>34</v>
      </c>
      <c r="B22" s="15"/>
      <c r="D22" s="61" t="s">
        <v>47</v>
      </c>
      <c r="E22" s="9" t="s">
        <v>8</v>
      </c>
      <c r="F22" s="10" t="s">
        <v>19</v>
      </c>
      <c r="G22" s="10">
        <v>0</v>
      </c>
      <c r="H22" s="10">
        <v>310</v>
      </c>
      <c r="I22" s="10">
        <v>260</v>
      </c>
      <c r="J22" s="10">
        <v>8</v>
      </c>
      <c r="K22" s="10">
        <v>95</v>
      </c>
      <c r="L22" s="10">
        <v>2</v>
      </c>
      <c r="M22" s="10">
        <v>3</v>
      </c>
      <c r="N22" s="10">
        <v>3</v>
      </c>
      <c r="O22" s="10">
        <v>3</v>
      </c>
      <c r="P22" s="10">
        <v>4</v>
      </c>
      <c r="Q22" s="10">
        <v>4</v>
      </c>
      <c r="R22" s="10">
        <v>3</v>
      </c>
      <c r="S22" s="10">
        <v>4</v>
      </c>
      <c r="T22" s="10">
        <v>4</v>
      </c>
      <c r="U22" s="10">
        <v>4</v>
      </c>
      <c r="V22" s="11">
        <v>2</v>
      </c>
      <c r="W22" s="69">
        <f t="shared" si="1"/>
        <v>1</v>
      </c>
      <c r="X22" s="69">
        <f>0.051+1.5*L22*$L$35+M22*$M$35+N22*$N$35+O22*$O$35+P22*$P$35+Q22*$Q$35+R22*$R$35+S22*$S$35+T22*$T$35+U22*$U$35+V22*$V$35</f>
        <v>0.051</v>
      </c>
      <c r="Y22" s="71"/>
    </row>
    <row r="23" spans="1:25" ht="12" customHeight="1">
      <c r="A23" s="15" t="s">
        <v>35</v>
      </c>
      <c r="B23" s="15"/>
      <c r="D23" s="62" t="s">
        <v>46</v>
      </c>
      <c r="E23" s="9" t="s">
        <v>8</v>
      </c>
      <c r="F23" s="10" t="s">
        <v>51</v>
      </c>
      <c r="G23" s="10">
        <v>0</v>
      </c>
      <c r="H23" s="10">
        <v>290</v>
      </c>
      <c r="I23" s="10">
        <v>240</v>
      </c>
      <c r="J23" s="10">
        <v>10</v>
      </c>
      <c r="K23" s="10">
        <v>95</v>
      </c>
      <c r="L23" s="10">
        <v>2</v>
      </c>
      <c r="M23" s="10">
        <v>3</v>
      </c>
      <c r="N23" s="10">
        <v>3</v>
      </c>
      <c r="O23" s="10">
        <v>3</v>
      </c>
      <c r="P23" s="10">
        <v>4</v>
      </c>
      <c r="Q23" s="10">
        <v>4</v>
      </c>
      <c r="R23" s="10">
        <v>3</v>
      </c>
      <c r="S23" s="10">
        <v>4</v>
      </c>
      <c r="T23" s="10">
        <v>4</v>
      </c>
      <c r="U23" s="10">
        <v>4</v>
      </c>
      <c r="V23" s="11">
        <v>2</v>
      </c>
      <c r="W23" s="69">
        <f t="shared" si="1"/>
        <v>1</v>
      </c>
      <c r="X23" s="69">
        <f>0.042+1.5*L23*$L$35+M23*$M$35+N23*$N$35+O23*$O$35+P23*$P$35+Q23*$Q$35+R23*$R$35+S23*$S$35+T23*$T$35+U23*$U$35+V23*$V$35</f>
        <v>0.042</v>
      </c>
      <c r="Y23" s="71"/>
    </row>
    <row r="24" spans="1:25" ht="12" customHeight="1">
      <c r="A24" s="15" t="s">
        <v>36</v>
      </c>
      <c r="B24" s="15"/>
      <c r="D24" s="62" t="s">
        <v>46</v>
      </c>
      <c r="E24" s="9" t="s">
        <v>8</v>
      </c>
      <c r="F24" s="10" t="s">
        <v>19</v>
      </c>
      <c r="G24" s="10">
        <v>0</v>
      </c>
      <c r="H24" s="10">
        <v>260</v>
      </c>
      <c r="I24" s="10">
        <v>240</v>
      </c>
      <c r="J24" s="10">
        <v>8</v>
      </c>
      <c r="K24" s="10">
        <v>95</v>
      </c>
      <c r="L24" s="10">
        <v>2</v>
      </c>
      <c r="M24" s="10">
        <v>3</v>
      </c>
      <c r="N24" s="10">
        <v>3</v>
      </c>
      <c r="O24" s="10">
        <v>3</v>
      </c>
      <c r="P24" s="10">
        <v>4</v>
      </c>
      <c r="Q24" s="10">
        <v>4</v>
      </c>
      <c r="R24" s="10">
        <v>3</v>
      </c>
      <c r="S24" s="10">
        <v>4</v>
      </c>
      <c r="T24" s="10">
        <v>4</v>
      </c>
      <c r="U24" s="10">
        <v>4</v>
      </c>
      <c r="V24" s="11">
        <v>2</v>
      </c>
      <c r="W24" s="69">
        <f t="shared" si="1"/>
        <v>1</v>
      </c>
      <c r="X24" s="69">
        <f>0.041+1.5*L24*$L$35+M24*$M$35+N24*$N$35+O24*$O$35+P24*$P$35+Q24*$Q$35+R24*$R$35+S24*$S$35+T24*$T$35+U24*$U$35+V24*$V$35</f>
        <v>0.041</v>
      </c>
      <c r="Y24" s="71"/>
    </row>
    <row r="25" spans="1:25" ht="12" customHeight="1">
      <c r="A25" s="15" t="s">
        <v>37</v>
      </c>
      <c r="B25" s="15"/>
      <c r="D25" s="63" t="s">
        <v>50</v>
      </c>
      <c r="E25" s="9" t="s">
        <v>5</v>
      </c>
      <c r="F25" s="10" t="s">
        <v>51</v>
      </c>
      <c r="G25" s="10">
        <v>0</v>
      </c>
      <c r="H25" s="10">
        <v>425</v>
      </c>
      <c r="I25" s="10">
        <v>290</v>
      </c>
      <c r="J25" s="10">
        <v>9</v>
      </c>
      <c r="K25" s="10">
        <v>120</v>
      </c>
      <c r="L25" s="10">
        <v>2</v>
      </c>
      <c r="M25" s="10">
        <v>2</v>
      </c>
      <c r="N25" s="10">
        <v>2</v>
      </c>
      <c r="O25" s="10">
        <v>1</v>
      </c>
      <c r="P25" s="10">
        <v>1</v>
      </c>
      <c r="Q25" s="10">
        <v>2</v>
      </c>
      <c r="R25" s="10">
        <v>1</v>
      </c>
      <c r="S25" s="10">
        <v>2</v>
      </c>
      <c r="T25" s="10">
        <v>3</v>
      </c>
      <c r="U25" s="10">
        <v>1</v>
      </c>
      <c r="V25" s="11">
        <v>1</v>
      </c>
      <c r="W25" s="69">
        <f t="shared" si="1"/>
        <v>1</v>
      </c>
      <c r="X25" s="69">
        <f>0.032+1.5*L25*$L$35+M25*$M$35+N25*$N$35+O25*$O$35+P25*$P$35+Q25*$Q$35+R25*$R$35+S25*$S$35+T25*$T$35+U25*$U$35+V25*$V$35</f>
        <v>0.032</v>
      </c>
      <c r="Y25" s="71"/>
    </row>
    <row r="26" spans="1:25" ht="12" customHeight="1">
      <c r="A26" s="15" t="s">
        <v>43</v>
      </c>
      <c r="B26" s="15"/>
      <c r="D26" s="63" t="s">
        <v>50</v>
      </c>
      <c r="E26" s="9" t="s">
        <v>5</v>
      </c>
      <c r="F26" s="10" t="s">
        <v>19</v>
      </c>
      <c r="G26" s="10">
        <v>0</v>
      </c>
      <c r="H26" s="10">
        <v>440</v>
      </c>
      <c r="I26" s="10">
        <v>300</v>
      </c>
      <c r="J26" s="10">
        <v>8</v>
      </c>
      <c r="K26" s="10">
        <v>120</v>
      </c>
      <c r="L26" s="10">
        <v>2</v>
      </c>
      <c r="M26" s="10">
        <v>2</v>
      </c>
      <c r="N26" s="10">
        <v>2</v>
      </c>
      <c r="O26" s="10">
        <v>1</v>
      </c>
      <c r="P26" s="10">
        <v>1</v>
      </c>
      <c r="Q26" s="10">
        <v>2</v>
      </c>
      <c r="R26" s="10">
        <v>1</v>
      </c>
      <c r="S26" s="10">
        <v>2</v>
      </c>
      <c r="T26" s="10">
        <v>3</v>
      </c>
      <c r="U26" s="10">
        <v>1</v>
      </c>
      <c r="V26" s="11">
        <v>1</v>
      </c>
      <c r="W26" s="69">
        <f t="shared" si="1"/>
        <v>1</v>
      </c>
      <c r="X26" s="69">
        <f>0.031+1.5*L26*$L$35+M26*$M$35+N26*$N$35+O26*$O$35+P26*$P$35+Q26*$Q$35+R26*$R$35+S26*$S$35+T26*$T$35+U26*$U$35+V26*$V$35</f>
        <v>0.031</v>
      </c>
      <c r="Y26" s="71"/>
    </row>
    <row r="27" spans="1:24" ht="12" customHeight="1">
      <c r="A27" s="15" t="s">
        <v>64</v>
      </c>
      <c r="B27" s="15"/>
      <c r="D27" s="64" t="s">
        <v>72</v>
      </c>
      <c r="E27" s="9" t="s">
        <v>8</v>
      </c>
      <c r="F27" s="10" t="s">
        <v>51</v>
      </c>
      <c r="G27" s="10">
        <v>0</v>
      </c>
      <c r="H27" s="10">
        <v>540</v>
      </c>
      <c r="I27" s="10">
        <v>485</v>
      </c>
      <c r="J27" s="10">
        <v>7</v>
      </c>
      <c r="K27" s="10">
        <v>150</v>
      </c>
      <c r="L27" s="10">
        <v>2</v>
      </c>
      <c r="M27" s="10">
        <v>2</v>
      </c>
      <c r="N27" s="10">
        <v>3</v>
      </c>
      <c r="O27" s="10">
        <v>3</v>
      </c>
      <c r="P27" s="10">
        <v>4</v>
      </c>
      <c r="Q27" s="10">
        <v>3</v>
      </c>
      <c r="R27" s="10">
        <v>1</v>
      </c>
      <c r="S27" s="10">
        <v>2</v>
      </c>
      <c r="T27" s="10">
        <v>3</v>
      </c>
      <c r="U27" s="10">
        <v>3</v>
      </c>
      <c r="V27" s="11">
        <v>1</v>
      </c>
      <c r="W27" s="69">
        <f t="shared" si="1"/>
        <v>1</v>
      </c>
      <c r="X27" s="69">
        <f>0.022+1.5*L27*$L$35+M27*$M$35+N27*$N$35+O27*$O$35+P27*$P$35+Q27*$Q$35+R27*$R$35+S27*$S$35+T27*$T$35+U27*$U$35+V27*$V$35</f>
        <v>0.022</v>
      </c>
    </row>
    <row r="28" spans="1:24" ht="12" customHeight="1">
      <c r="A28" s="15" t="s">
        <v>56</v>
      </c>
      <c r="B28" s="15"/>
      <c r="D28" s="64" t="s">
        <v>72</v>
      </c>
      <c r="E28" s="9" t="s">
        <v>8</v>
      </c>
      <c r="F28" s="10" t="s">
        <v>19</v>
      </c>
      <c r="G28" s="10">
        <v>0</v>
      </c>
      <c r="H28" s="10">
        <v>560</v>
      </c>
      <c r="I28" s="10">
        <v>500</v>
      </c>
      <c r="J28" s="10">
        <v>7</v>
      </c>
      <c r="K28" s="10">
        <v>150</v>
      </c>
      <c r="L28" s="10">
        <v>2</v>
      </c>
      <c r="M28" s="10">
        <v>2</v>
      </c>
      <c r="N28" s="10">
        <v>3</v>
      </c>
      <c r="O28" s="10">
        <v>3</v>
      </c>
      <c r="P28" s="10">
        <v>4</v>
      </c>
      <c r="Q28" s="10">
        <v>3</v>
      </c>
      <c r="R28" s="10">
        <v>1</v>
      </c>
      <c r="S28" s="10">
        <v>2</v>
      </c>
      <c r="T28" s="10">
        <v>3</v>
      </c>
      <c r="U28" s="10">
        <v>3</v>
      </c>
      <c r="V28" s="11">
        <v>1</v>
      </c>
      <c r="W28" s="69">
        <f t="shared" si="1"/>
        <v>1</v>
      </c>
      <c r="X28" s="69">
        <f>0.021+1.5*L28*$L$35+M28*$M$35+N28*$N$35+O28*$O$35+P28*$P$35+Q28*$Q$35+R28*$R$35+S28*$S$35+T28*$T$35+U28*$U$35+V28*$V$35</f>
        <v>0.021</v>
      </c>
    </row>
    <row r="29" spans="4:24" ht="12" customHeight="1">
      <c r="D29" s="74" t="s">
        <v>71</v>
      </c>
      <c r="E29" s="9" t="s">
        <v>9</v>
      </c>
      <c r="F29" s="10" t="s">
        <v>51</v>
      </c>
      <c r="G29" s="10">
        <v>0</v>
      </c>
      <c r="H29" s="10">
        <v>360</v>
      </c>
      <c r="I29" s="10">
        <v>330</v>
      </c>
      <c r="J29" s="10">
        <v>4</v>
      </c>
      <c r="K29" s="10"/>
      <c r="L29" s="10">
        <v>3</v>
      </c>
      <c r="M29" s="10">
        <v>2</v>
      </c>
      <c r="N29" s="10">
        <v>3</v>
      </c>
      <c r="O29" s="10">
        <v>3</v>
      </c>
      <c r="P29" s="10">
        <v>4</v>
      </c>
      <c r="Q29" s="10">
        <v>3</v>
      </c>
      <c r="R29" s="10">
        <v>2</v>
      </c>
      <c r="S29" s="10">
        <v>3</v>
      </c>
      <c r="T29" s="10">
        <v>3</v>
      </c>
      <c r="U29" s="10">
        <v>2</v>
      </c>
      <c r="V29" s="11">
        <v>1</v>
      </c>
      <c r="W29" s="69">
        <f t="shared" si="1"/>
        <v>1</v>
      </c>
      <c r="X29" s="69">
        <f>0.004+1.5*L29*$L$35+M29*$M$35+N29*$N$35+O29*$O$35+P29*$P$35+Q29*$Q$35+R29*$R$35+S29*$S$35+T29*$T$35+U29*$U$35+V29*$V$35</f>
        <v>0.004</v>
      </c>
    </row>
    <row r="30" spans="4:24" ht="12" customHeight="1">
      <c r="D30" s="74" t="s">
        <v>71</v>
      </c>
      <c r="E30" s="9" t="s">
        <v>6</v>
      </c>
      <c r="F30" s="10" t="s">
        <v>51</v>
      </c>
      <c r="G30" s="10">
        <v>0</v>
      </c>
      <c r="H30" s="10">
        <v>345</v>
      </c>
      <c r="I30" s="10">
        <v>315</v>
      </c>
      <c r="J30" s="10">
        <v>4</v>
      </c>
      <c r="K30" s="10"/>
      <c r="L30" s="10">
        <v>3</v>
      </c>
      <c r="M30" s="10">
        <v>2</v>
      </c>
      <c r="N30" s="10">
        <v>3</v>
      </c>
      <c r="O30" s="10">
        <v>3</v>
      </c>
      <c r="P30" s="10">
        <v>4</v>
      </c>
      <c r="Q30" s="10">
        <v>3</v>
      </c>
      <c r="R30" s="10">
        <v>2</v>
      </c>
      <c r="S30" s="10">
        <v>3</v>
      </c>
      <c r="T30" s="10">
        <v>3</v>
      </c>
      <c r="U30" s="10">
        <v>2</v>
      </c>
      <c r="V30" s="11">
        <v>1</v>
      </c>
      <c r="W30" s="69">
        <f t="shared" si="1"/>
        <v>1</v>
      </c>
      <c r="X30" s="69">
        <f>0.003+1.5*L30*$L$35+M30*$M$35+N30*$N$35+O30*$O$35+P30*$P$35+Q30*$Q$35+R30*$R$35+S30*$S$35+T30*$T$35+U30*$U$35+V30*$V$35</f>
        <v>0.003</v>
      </c>
    </row>
    <row r="31" spans="4:24" ht="12" customHeight="1">
      <c r="D31" s="74" t="s">
        <v>71</v>
      </c>
      <c r="E31" s="9" t="s">
        <v>8</v>
      </c>
      <c r="F31" s="10" t="s">
        <v>51</v>
      </c>
      <c r="G31" s="10">
        <v>0</v>
      </c>
      <c r="H31" s="10">
        <v>290</v>
      </c>
      <c r="I31" s="10">
        <v>240</v>
      </c>
      <c r="J31" s="10">
        <v>10</v>
      </c>
      <c r="K31" s="10"/>
      <c r="L31" s="10">
        <v>3</v>
      </c>
      <c r="M31" s="10">
        <v>2</v>
      </c>
      <c r="N31" s="10">
        <v>3</v>
      </c>
      <c r="O31" s="10">
        <v>3</v>
      </c>
      <c r="P31" s="10">
        <v>4</v>
      </c>
      <c r="Q31" s="10">
        <v>3</v>
      </c>
      <c r="R31" s="10">
        <v>2</v>
      </c>
      <c r="S31" s="10">
        <v>3</v>
      </c>
      <c r="T31" s="10">
        <v>3</v>
      </c>
      <c r="U31" s="10">
        <v>2</v>
      </c>
      <c r="V31" s="11">
        <v>2</v>
      </c>
      <c r="W31" s="69">
        <f t="shared" si="1"/>
        <v>1</v>
      </c>
      <c r="X31" s="69">
        <f>0.002+1.5*L31*$L$35+M31*$M$35+N31*$N$35+O31*$O$35+P31*$P$35+Q31*$Q$35+R31*$R$35+S31*$S$35+T31*$T$35+U31*$U$35+V31*$V$35</f>
        <v>0.002</v>
      </c>
    </row>
    <row r="32" spans="4:24" ht="12" customHeight="1" thickBot="1">
      <c r="D32" s="75" t="s">
        <v>71</v>
      </c>
      <c r="E32" s="65" t="s">
        <v>8</v>
      </c>
      <c r="F32" s="66" t="s">
        <v>19</v>
      </c>
      <c r="G32" s="66">
        <v>0</v>
      </c>
      <c r="H32" s="66">
        <v>260</v>
      </c>
      <c r="I32" s="66">
        <v>240</v>
      </c>
      <c r="J32" s="66">
        <v>10</v>
      </c>
      <c r="K32" s="66"/>
      <c r="L32" s="66">
        <v>3</v>
      </c>
      <c r="M32" s="66">
        <v>2</v>
      </c>
      <c r="N32" s="66">
        <v>3</v>
      </c>
      <c r="O32" s="66">
        <v>3</v>
      </c>
      <c r="P32" s="66">
        <v>4</v>
      </c>
      <c r="Q32" s="66">
        <v>3</v>
      </c>
      <c r="R32" s="66">
        <v>2</v>
      </c>
      <c r="S32" s="66">
        <v>3</v>
      </c>
      <c r="T32" s="66">
        <v>3</v>
      </c>
      <c r="U32" s="66">
        <v>2</v>
      </c>
      <c r="V32" s="67">
        <v>2</v>
      </c>
      <c r="W32" s="69">
        <f t="shared" si="1"/>
        <v>1</v>
      </c>
      <c r="X32" s="69">
        <f>0.001+1.5*L32*$L$35+M32*$M$35+N32*$N$35+O32*$O$35+P32*$P$35+Q32*$Q$35+R32*$R$35+S32*$S$35+T32*$T$35+U32*$U$35+V32*$V$35</f>
        <v>0.001</v>
      </c>
    </row>
    <row r="33" spans="4:24" ht="12" customHeight="1"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72">
        <v>0</v>
      </c>
      <c r="X33" s="69"/>
    </row>
    <row r="34" spans="4:24" ht="12" customHeight="1">
      <c r="D34" s="19"/>
      <c r="E34" s="20"/>
      <c r="F34" s="20"/>
      <c r="G34" s="20"/>
      <c r="H34" s="20"/>
      <c r="I34" s="21"/>
      <c r="J34" s="21"/>
      <c r="K34" s="22"/>
      <c r="L34" s="81" t="s">
        <v>65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69"/>
      <c r="X34" s="69"/>
    </row>
    <row r="35" spans="1:25" s="18" customFormat="1" ht="6.75" customHeight="1">
      <c r="A35" s="23"/>
      <c r="B35" s="23"/>
      <c r="C35" s="23"/>
      <c r="D35" s="24"/>
      <c r="E35" s="24"/>
      <c r="F35" s="24"/>
      <c r="G35" s="24" t="b">
        <v>0</v>
      </c>
      <c r="H35" s="25" t="s">
        <v>73</v>
      </c>
      <c r="I35" s="24"/>
      <c r="J35" s="24"/>
      <c r="K35" s="24"/>
      <c r="L35" s="24" t="b">
        <v>0</v>
      </c>
      <c r="M35" s="24" t="b">
        <v>0</v>
      </c>
      <c r="N35" s="24" t="b">
        <v>0</v>
      </c>
      <c r="O35" s="24" t="b">
        <v>0</v>
      </c>
      <c r="P35" s="24" t="b">
        <v>0</v>
      </c>
      <c r="Q35" s="24" t="b">
        <v>0</v>
      </c>
      <c r="R35" s="24" t="b">
        <v>0</v>
      </c>
      <c r="S35" s="24" t="b">
        <v>0</v>
      </c>
      <c r="T35" s="24" t="b">
        <v>0</v>
      </c>
      <c r="U35" s="24" t="b">
        <v>0</v>
      </c>
      <c r="V35" s="24" t="b">
        <v>0</v>
      </c>
      <c r="W35" s="72"/>
      <c r="X35" s="72"/>
      <c r="Y35" s="73"/>
    </row>
    <row r="36" spans="4:23" ht="12" hidden="1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W36" s="69"/>
    </row>
    <row r="37" spans="4:22" ht="12" hidden="1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</sheetData>
  <sheetProtection sort="0"/>
  <mergeCells count="5">
    <mergeCell ref="L34:V34"/>
    <mergeCell ref="A7:B14"/>
    <mergeCell ref="A4:B4"/>
    <mergeCell ref="B1:B3"/>
    <mergeCell ref="A5:B5"/>
  </mergeCells>
  <hyperlinks>
    <hyperlink ref="B1" r:id="rId1" display="www.eural.com"/>
    <hyperlink ref="D6" r:id="rId2" display="2011"/>
    <hyperlink ref="D7" r:id="rId3" display="2011"/>
    <hyperlink ref="D8" r:id="rId4" display="2011"/>
    <hyperlink ref="D2" r:id="rId5" display="6026"/>
    <hyperlink ref="D3" r:id="rId6" display="6026"/>
    <hyperlink ref="D4" r:id="rId7" display="6026"/>
    <hyperlink ref="D5" r:id="rId8" display="6026"/>
    <hyperlink ref="D9" r:id="rId9" display="6064A"/>
    <hyperlink ref="D10" r:id="rId10" display="6064A"/>
    <hyperlink ref="D11" r:id="rId11" display="6064A"/>
    <hyperlink ref="D12" r:id="rId12" display="6064A"/>
    <hyperlink ref="D13" r:id="rId13" display="6262"/>
    <hyperlink ref="D14" r:id="rId14" display="6262"/>
    <hyperlink ref="D15" r:id="rId15" display="2017A"/>
    <hyperlink ref="D16" r:id="rId16" display="2017A"/>
    <hyperlink ref="D17" r:id="rId17" display="2030"/>
    <hyperlink ref="D18" r:id="rId18" display="2030"/>
    <hyperlink ref="D19" r:id="rId19" display="2007"/>
    <hyperlink ref="D20" r:id="rId20" display="2007"/>
    <hyperlink ref="D21" r:id="rId21" display="6082"/>
    <hyperlink ref="D22" r:id="rId22" display="6082"/>
    <hyperlink ref="D23" r:id="rId23" display="6061"/>
    <hyperlink ref="D24" r:id="rId24" display="6061"/>
    <hyperlink ref="D25" r:id="rId25" display="2024"/>
    <hyperlink ref="D26" r:id="rId26" display="2024"/>
    <hyperlink ref="D27" r:id="rId27" display="7075"/>
    <hyperlink ref="D28" r:id="rId28" display="7075"/>
    <hyperlink ref="D29" r:id="rId29" display="6262A"/>
    <hyperlink ref="D30" r:id="rId30" display="6262A"/>
    <hyperlink ref="D31" r:id="rId31" display="6262A"/>
    <hyperlink ref="D32" r:id="rId32" display="6262A"/>
  </hyperlinks>
  <printOptions horizontalCentered="1" verticalCentered="1"/>
  <pageMargins left="0.25" right="0.25" top="0.75" bottom="0.75" header="0.3" footer="0.3"/>
  <pageSetup horizontalDpi="600" verticalDpi="600" orientation="landscape" paperSize="9" r:id="rId34"/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D24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1" width="26.28125" style="44" customWidth="1"/>
    <col min="2" max="2" width="4.00390625" style="44" customWidth="1"/>
    <col min="3" max="3" width="1.28515625" style="44" customWidth="1"/>
    <col min="4" max="4" width="6.421875" style="44" customWidth="1"/>
    <col min="5" max="5" width="3.28125" style="44" bestFit="1" customWidth="1"/>
    <col min="6" max="6" width="4.140625" style="44" bestFit="1" customWidth="1"/>
    <col min="7" max="10" width="4.57421875" style="44" customWidth="1"/>
    <col min="11" max="18" width="5.421875" style="44" customWidth="1"/>
    <col min="19" max="19" width="5.28125" style="44" customWidth="1"/>
    <col min="20" max="21" width="5.421875" style="44" customWidth="1"/>
    <col min="22" max="30" width="1.28515625" style="54" customWidth="1"/>
    <col min="31" max="44" width="5.28125" style="1" hidden="1" customWidth="1"/>
    <col min="45" max="16384" width="0.5625" style="1" hidden="1" customWidth="1"/>
  </cols>
  <sheetData>
    <row r="1" spans="1:30" ht="75" customHeight="1" thickBot="1">
      <c r="A1" s="28"/>
      <c r="B1" s="84" t="s">
        <v>54</v>
      </c>
      <c r="C1" s="1"/>
      <c r="D1" s="29" t="s">
        <v>12</v>
      </c>
      <c r="E1" s="3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29</v>
      </c>
      <c r="L1" s="4" t="s">
        <v>28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53</v>
      </c>
      <c r="S1" s="4" t="s">
        <v>36</v>
      </c>
      <c r="T1" s="4" t="s">
        <v>37</v>
      </c>
      <c r="U1" s="5" t="s">
        <v>57</v>
      </c>
      <c r="V1" s="52" t="s">
        <v>20</v>
      </c>
      <c r="W1" s="52" t="s">
        <v>21</v>
      </c>
      <c r="X1" s="52" t="s">
        <v>22</v>
      </c>
      <c r="Y1" s="52" t="s">
        <v>23</v>
      </c>
      <c r="Z1" s="52" t="s">
        <v>24</v>
      </c>
      <c r="AA1" s="52" t="s">
        <v>25</v>
      </c>
      <c r="AB1" s="52" t="s">
        <v>26</v>
      </c>
      <c r="AC1" s="52" t="s">
        <v>27</v>
      </c>
      <c r="AD1" s="51"/>
    </row>
    <row r="2" spans="1:30" ht="12" customHeight="1">
      <c r="A2" s="1"/>
      <c r="B2" s="84"/>
      <c r="C2" s="1"/>
      <c r="D2" s="30">
        <v>6063</v>
      </c>
      <c r="E2" s="6" t="s">
        <v>10</v>
      </c>
      <c r="F2" s="7">
        <v>0</v>
      </c>
      <c r="G2" s="7">
        <v>130</v>
      </c>
      <c r="H2" s="7">
        <v>65</v>
      </c>
      <c r="I2" s="7">
        <v>14</v>
      </c>
      <c r="J2" s="7">
        <v>50</v>
      </c>
      <c r="K2" s="7">
        <v>2</v>
      </c>
      <c r="L2" s="7">
        <v>4</v>
      </c>
      <c r="M2" s="7">
        <v>4</v>
      </c>
      <c r="N2" s="7">
        <v>4</v>
      </c>
      <c r="O2" s="7">
        <v>4</v>
      </c>
      <c r="P2" s="7">
        <v>4</v>
      </c>
      <c r="Q2" s="7">
        <v>3</v>
      </c>
      <c r="R2" s="7">
        <v>4</v>
      </c>
      <c r="S2" s="7">
        <v>4</v>
      </c>
      <c r="T2" s="7">
        <v>4</v>
      </c>
      <c r="U2" s="8">
        <v>2</v>
      </c>
      <c r="V2" s="53">
        <v>3.3</v>
      </c>
      <c r="W2" s="53">
        <v>2.3</v>
      </c>
      <c r="X2" s="53">
        <v>2.3</v>
      </c>
      <c r="Y2" s="53">
        <v>2.3</v>
      </c>
      <c r="Z2" s="53">
        <v>3.3</v>
      </c>
      <c r="AA2" s="53">
        <v>0.07</v>
      </c>
      <c r="AB2" s="53">
        <v>1.3</v>
      </c>
      <c r="AC2" s="53">
        <v>2.3</v>
      </c>
      <c r="AD2" s="51">
        <f aca="true" t="shared" si="0" ref="AD2:AD13">V2*$V$14+W2*$W$14+X2*$X$14+Y2*$Y$14+Z2*$Z$14+AA2*$AA$14+AB2*$AB$14+AC2*$AC$14</f>
        <v>3.3</v>
      </c>
    </row>
    <row r="3" spans="1:30" ht="12" customHeight="1">
      <c r="A3" s="1"/>
      <c r="B3" s="84"/>
      <c r="C3" s="1"/>
      <c r="D3" s="31">
        <v>6063</v>
      </c>
      <c r="E3" s="9" t="s">
        <v>11</v>
      </c>
      <c r="F3" s="10">
        <v>0</v>
      </c>
      <c r="G3" s="10">
        <v>160</v>
      </c>
      <c r="H3" s="10">
        <v>110</v>
      </c>
      <c r="I3" s="10">
        <v>7</v>
      </c>
      <c r="J3" s="10">
        <v>60</v>
      </c>
      <c r="K3" s="10">
        <v>2</v>
      </c>
      <c r="L3" s="10">
        <v>4</v>
      </c>
      <c r="M3" s="10">
        <v>4</v>
      </c>
      <c r="N3" s="10">
        <v>4</v>
      </c>
      <c r="O3" s="10">
        <v>4</v>
      </c>
      <c r="P3" s="10">
        <v>4</v>
      </c>
      <c r="Q3" s="10">
        <v>3</v>
      </c>
      <c r="R3" s="10">
        <v>4</v>
      </c>
      <c r="S3" s="10">
        <v>4</v>
      </c>
      <c r="T3" s="10">
        <v>4</v>
      </c>
      <c r="U3" s="11">
        <v>2</v>
      </c>
      <c r="V3" s="53">
        <v>3.2</v>
      </c>
      <c r="W3" s="53">
        <v>2.2</v>
      </c>
      <c r="X3" s="53">
        <v>2.2</v>
      </c>
      <c r="Y3" s="53">
        <v>2.2</v>
      </c>
      <c r="Z3" s="53">
        <v>3.2</v>
      </c>
      <c r="AA3" s="53">
        <v>0.06</v>
      </c>
      <c r="AB3" s="53">
        <v>1.2</v>
      </c>
      <c r="AC3" s="53">
        <v>2.2</v>
      </c>
      <c r="AD3" s="51">
        <f t="shared" si="0"/>
        <v>3.2</v>
      </c>
    </row>
    <row r="4" spans="1:30" ht="12" customHeight="1">
      <c r="A4" s="86" t="s">
        <v>62</v>
      </c>
      <c r="B4" s="86"/>
      <c r="C4" s="1"/>
      <c r="D4" s="31">
        <v>6063</v>
      </c>
      <c r="E4" s="9" t="s">
        <v>8</v>
      </c>
      <c r="F4" s="10">
        <v>0</v>
      </c>
      <c r="G4" s="10">
        <v>225</v>
      </c>
      <c r="H4" s="10">
        <v>180</v>
      </c>
      <c r="I4" s="10">
        <v>8</v>
      </c>
      <c r="J4" s="10">
        <v>80</v>
      </c>
      <c r="K4" s="10">
        <v>2</v>
      </c>
      <c r="L4" s="10">
        <v>4</v>
      </c>
      <c r="M4" s="10">
        <v>4</v>
      </c>
      <c r="N4" s="10">
        <v>4</v>
      </c>
      <c r="O4" s="10">
        <v>4</v>
      </c>
      <c r="P4" s="10">
        <v>4</v>
      </c>
      <c r="Q4" s="10">
        <v>3</v>
      </c>
      <c r="R4" s="10">
        <v>4</v>
      </c>
      <c r="S4" s="10">
        <v>4</v>
      </c>
      <c r="T4" s="10">
        <v>4</v>
      </c>
      <c r="U4" s="11">
        <v>2</v>
      </c>
      <c r="V4" s="53">
        <v>3.1</v>
      </c>
      <c r="W4" s="53">
        <v>2.1</v>
      </c>
      <c r="X4" s="53">
        <v>2.1</v>
      </c>
      <c r="Y4" s="53">
        <v>2.1</v>
      </c>
      <c r="Z4" s="53">
        <v>3.1</v>
      </c>
      <c r="AA4" s="53">
        <v>0.05</v>
      </c>
      <c r="AB4" s="53">
        <v>1.1</v>
      </c>
      <c r="AC4" s="53">
        <v>2.1</v>
      </c>
      <c r="AD4" s="51">
        <f t="shared" si="0"/>
        <v>3.1</v>
      </c>
    </row>
    <row r="5" spans="1:30" ht="12" customHeight="1">
      <c r="A5" s="1"/>
      <c r="B5" s="12" t="str">
        <f>'-------- Barre --------'!A5</f>
        <v>ver 1.1 by Giorgio Di Betta</v>
      </c>
      <c r="C5" s="1"/>
      <c r="D5" s="36">
        <v>6082</v>
      </c>
      <c r="E5" s="9" t="s">
        <v>8</v>
      </c>
      <c r="F5" s="10">
        <v>0</v>
      </c>
      <c r="G5" s="10">
        <v>310</v>
      </c>
      <c r="H5" s="10">
        <v>260</v>
      </c>
      <c r="I5" s="10">
        <v>8</v>
      </c>
      <c r="J5" s="10">
        <v>95</v>
      </c>
      <c r="K5" s="10">
        <v>2</v>
      </c>
      <c r="L5" s="10">
        <v>3</v>
      </c>
      <c r="M5" s="10">
        <v>3</v>
      </c>
      <c r="N5" s="10">
        <v>3</v>
      </c>
      <c r="O5" s="10">
        <v>4</v>
      </c>
      <c r="P5" s="10">
        <v>4</v>
      </c>
      <c r="Q5" s="10">
        <v>3</v>
      </c>
      <c r="R5" s="10">
        <v>4</v>
      </c>
      <c r="S5" s="10">
        <v>4</v>
      </c>
      <c r="T5" s="10">
        <v>4</v>
      </c>
      <c r="U5" s="11">
        <v>2</v>
      </c>
      <c r="V5" s="53">
        <v>2</v>
      </c>
      <c r="W5" s="53">
        <v>0.07</v>
      </c>
      <c r="X5" s="53">
        <v>0.06</v>
      </c>
      <c r="Y5" s="53">
        <v>1</v>
      </c>
      <c r="Z5" s="53">
        <v>0.08</v>
      </c>
      <c r="AA5" s="53">
        <v>0.01</v>
      </c>
      <c r="AB5" s="53">
        <v>0.07</v>
      </c>
      <c r="AC5" s="53">
        <v>0.09</v>
      </c>
      <c r="AD5" s="51">
        <f t="shared" si="0"/>
        <v>2</v>
      </c>
    </row>
    <row r="6" spans="1:30" ht="12" customHeight="1">
      <c r="A6" s="1"/>
      <c r="B6" s="1"/>
      <c r="C6" s="1"/>
      <c r="D6" s="35">
        <v>6026</v>
      </c>
      <c r="E6" s="9" t="s">
        <v>8</v>
      </c>
      <c r="F6" s="10">
        <v>0.4</v>
      </c>
      <c r="G6" s="10">
        <v>370</v>
      </c>
      <c r="H6" s="10">
        <v>300</v>
      </c>
      <c r="I6" s="10">
        <v>8</v>
      </c>
      <c r="J6" s="10">
        <v>95</v>
      </c>
      <c r="K6" s="10">
        <v>3</v>
      </c>
      <c r="L6" s="10">
        <v>3</v>
      </c>
      <c r="M6" s="10">
        <v>3</v>
      </c>
      <c r="N6" s="10">
        <v>3</v>
      </c>
      <c r="O6" s="10">
        <v>4</v>
      </c>
      <c r="P6" s="10">
        <v>3</v>
      </c>
      <c r="Q6" s="10">
        <v>2</v>
      </c>
      <c r="R6" s="10">
        <v>3</v>
      </c>
      <c r="S6" s="10">
        <v>3</v>
      </c>
      <c r="T6" s="10">
        <v>2</v>
      </c>
      <c r="U6" s="11">
        <v>2</v>
      </c>
      <c r="V6" s="53">
        <v>1</v>
      </c>
      <c r="W6" s="53">
        <v>0.08</v>
      </c>
      <c r="X6" s="53">
        <v>0.07</v>
      </c>
      <c r="Y6" s="53">
        <v>0.05</v>
      </c>
      <c r="Z6" s="53">
        <v>2</v>
      </c>
      <c r="AA6" s="53">
        <v>0.02</v>
      </c>
      <c r="AB6" s="53">
        <v>0.08</v>
      </c>
      <c r="AC6" s="53">
        <v>0.1</v>
      </c>
      <c r="AD6" s="51">
        <f t="shared" si="0"/>
        <v>1</v>
      </c>
    </row>
    <row r="7" spans="1:30" s="33" customFormat="1" ht="12" customHeight="1">
      <c r="A7" s="82" t="s">
        <v>60</v>
      </c>
      <c r="B7" s="82"/>
      <c r="D7" s="34">
        <v>6060</v>
      </c>
      <c r="E7" s="45" t="s">
        <v>10</v>
      </c>
      <c r="F7" s="46">
        <v>0</v>
      </c>
      <c r="G7" s="46">
        <v>120</v>
      </c>
      <c r="H7" s="46">
        <v>60</v>
      </c>
      <c r="I7" s="46">
        <v>16</v>
      </c>
      <c r="J7" s="46">
        <v>45</v>
      </c>
      <c r="K7" s="46">
        <v>1</v>
      </c>
      <c r="L7" s="46">
        <v>4</v>
      </c>
      <c r="M7" s="46">
        <v>4</v>
      </c>
      <c r="N7" s="46">
        <v>4</v>
      </c>
      <c r="O7" s="46">
        <v>4</v>
      </c>
      <c r="P7" s="46">
        <v>4</v>
      </c>
      <c r="Q7" s="46">
        <v>3</v>
      </c>
      <c r="R7" s="46">
        <v>4</v>
      </c>
      <c r="S7" s="46">
        <v>4</v>
      </c>
      <c r="T7" s="46">
        <v>4</v>
      </c>
      <c r="U7" s="47">
        <v>4</v>
      </c>
      <c r="V7" s="53">
        <v>0.1</v>
      </c>
      <c r="W7" s="53">
        <v>1.3</v>
      </c>
      <c r="X7" s="53">
        <v>0.1</v>
      </c>
      <c r="Y7" s="53">
        <v>0.1</v>
      </c>
      <c r="Z7" s="53">
        <v>1.3</v>
      </c>
      <c r="AA7" s="53">
        <v>0.1</v>
      </c>
      <c r="AB7" s="53">
        <v>2.3</v>
      </c>
      <c r="AC7" s="53">
        <v>3.3</v>
      </c>
      <c r="AD7" s="51">
        <f t="shared" si="0"/>
        <v>0.1</v>
      </c>
    </row>
    <row r="8" spans="1:30" s="33" customFormat="1" ht="12" customHeight="1">
      <c r="A8" s="82"/>
      <c r="B8" s="82"/>
      <c r="D8" s="34">
        <v>6060</v>
      </c>
      <c r="E8" s="45" t="s">
        <v>11</v>
      </c>
      <c r="F8" s="46">
        <v>0</v>
      </c>
      <c r="G8" s="46">
        <v>170</v>
      </c>
      <c r="H8" s="46">
        <v>140</v>
      </c>
      <c r="I8" s="46">
        <v>8</v>
      </c>
      <c r="J8" s="46">
        <v>55</v>
      </c>
      <c r="K8" s="46">
        <v>1</v>
      </c>
      <c r="L8" s="46">
        <v>4</v>
      </c>
      <c r="M8" s="46">
        <v>4</v>
      </c>
      <c r="N8" s="46">
        <v>4</v>
      </c>
      <c r="O8" s="46">
        <v>4</v>
      </c>
      <c r="P8" s="46">
        <v>4</v>
      </c>
      <c r="Q8" s="46">
        <v>3</v>
      </c>
      <c r="R8" s="46">
        <v>4</v>
      </c>
      <c r="S8" s="46">
        <v>4</v>
      </c>
      <c r="T8" s="46">
        <v>4</v>
      </c>
      <c r="U8" s="47">
        <v>3</v>
      </c>
      <c r="V8" s="53">
        <v>0.09</v>
      </c>
      <c r="W8" s="53">
        <v>1.2</v>
      </c>
      <c r="X8" s="53">
        <v>0.09</v>
      </c>
      <c r="Y8" s="53">
        <v>0.09</v>
      </c>
      <c r="Z8" s="53">
        <v>1.2</v>
      </c>
      <c r="AA8" s="53">
        <v>0.09</v>
      </c>
      <c r="AB8" s="53">
        <v>2.2</v>
      </c>
      <c r="AC8" s="53">
        <v>3.2</v>
      </c>
      <c r="AD8" s="51">
        <f t="shared" si="0"/>
        <v>0.09</v>
      </c>
    </row>
    <row r="9" spans="1:30" s="33" customFormat="1" ht="12" customHeight="1">
      <c r="A9" s="82"/>
      <c r="B9" s="82"/>
      <c r="D9" s="34">
        <v>6060</v>
      </c>
      <c r="E9" s="45" t="s">
        <v>8</v>
      </c>
      <c r="F9" s="46">
        <v>0</v>
      </c>
      <c r="G9" s="46">
        <v>195</v>
      </c>
      <c r="H9" s="46">
        <v>150</v>
      </c>
      <c r="I9" s="46">
        <v>8</v>
      </c>
      <c r="J9" s="46">
        <v>60</v>
      </c>
      <c r="K9" s="46">
        <v>2</v>
      </c>
      <c r="L9" s="46">
        <v>4</v>
      </c>
      <c r="M9" s="46">
        <v>4</v>
      </c>
      <c r="N9" s="46">
        <v>4</v>
      </c>
      <c r="O9" s="46">
        <v>4</v>
      </c>
      <c r="P9" s="46">
        <v>4</v>
      </c>
      <c r="Q9" s="46">
        <v>3</v>
      </c>
      <c r="R9" s="46">
        <v>4</v>
      </c>
      <c r="S9" s="46">
        <v>4</v>
      </c>
      <c r="T9" s="46">
        <v>4</v>
      </c>
      <c r="U9" s="47">
        <v>2</v>
      </c>
      <c r="V9" s="53">
        <v>0.08</v>
      </c>
      <c r="W9" s="53">
        <v>1.1</v>
      </c>
      <c r="X9" s="53">
        <v>0.08</v>
      </c>
      <c r="Y9" s="53">
        <v>0.08</v>
      </c>
      <c r="Z9" s="53">
        <v>1.1</v>
      </c>
      <c r="AA9" s="53">
        <v>0.08</v>
      </c>
      <c r="AB9" s="53">
        <v>2.1</v>
      </c>
      <c r="AC9" s="53">
        <v>3.1</v>
      </c>
      <c r="AD9" s="51">
        <f t="shared" si="0"/>
        <v>0.08</v>
      </c>
    </row>
    <row r="10" spans="1:30" s="33" customFormat="1" ht="12" customHeight="1">
      <c r="A10" s="82"/>
      <c r="B10" s="82"/>
      <c r="D10" s="32">
        <v>6005</v>
      </c>
      <c r="E10" s="45" t="s">
        <v>7</v>
      </c>
      <c r="F10" s="46">
        <v>0</v>
      </c>
      <c r="G10" s="46">
        <v>180</v>
      </c>
      <c r="H10" s="46">
        <v>90</v>
      </c>
      <c r="I10" s="46">
        <v>15</v>
      </c>
      <c r="J10" s="46">
        <v>50</v>
      </c>
      <c r="K10" s="46">
        <v>2</v>
      </c>
      <c r="L10" s="46">
        <v>4</v>
      </c>
      <c r="M10" s="46">
        <v>4</v>
      </c>
      <c r="N10" s="46">
        <v>4</v>
      </c>
      <c r="O10" s="46">
        <v>4</v>
      </c>
      <c r="P10" s="46">
        <v>4</v>
      </c>
      <c r="Q10" s="46">
        <v>3</v>
      </c>
      <c r="R10" s="46">
        <v>4</v>
      </c>
      <c r="S10" s="46">
        <v>4</v>
      </c>
      <c r="T10" s="46">
        <v>4</v>
      </c>
      <c r="U10" s="47">
        <v>2</v>
      </c>
      <c r="V10" s="53">
        <v>0.07</v>
      </c>
      <c r="W10" s="53">
        <v>0.1</v>
      </c>
      <c r="X10" s="53">
        <v>1.2</v>
      </c>
      <c r="Y10" s="53">
        <v>0.07</v>
      </c>
      <c r="Z10" s="53">
        <v>0.1</v>
      </c>
      <c r="AA10" s="53">
        <v>0.04</v>
      </c>
      <c r="AB10" s="53">
        <v>0.1</v>
      </c>
      <c r="AC10" s="53">
        <v>1.2</v>
      </c>
      <c r="AD10" s="51">
        <f t="shared" si="0"/>
        <v>0.07</v>
      </c>
    </row>
    <row r="11" spans="1:30" s="33" customFormat="1" ht="12" customHeight="1">
      <c r="A11" s="82"/>
      <c r="B11" s="82"/>
      <c r="D11" s="32">
        <v>6005</v>
      </c>
      <c r="E11" s="45" t="s">
        <v>8</v>
      </c>
      <c r="F11" s="46">
        <v>0</v>
      </c>
      <c r="G11" s="46">
        <v>250</v>
      </c>
      <c r="H11" s="46">
        <v>200</v>
      </c>
      <c r="I11" s="46">
        <v>8</v>
      </c>
      <c r="J11" s="46">
        <v>80</v>
      </c>
      <c r="K11" s="46">
        <v>2</v>
      </c>
      <c r="L11" s="46">
        <v>4</v>
      </c>
      <c r="M11" s="46">
        <v>4</v>
      </c>
      <c r="N11" s="46">
        <v>4</v>
      </c>
      <c r="O11" s="46">
        <v>4</v>
      </c>
      <c r="P11" s="46">
        <v>4</v>
      </c>
      <c r="Q11" s="46">
        <v>3</v>
      </c>
      <c r="R11" s="46">
        <v>4</v>
      </c>
      <c r="S11" s="46">
        <v>4</v>
      </c>
      <c r="T11" s="46">
        <v>4</v>
      </c>
      <c r="U11" s="47">
        <v>2</v>
      </c>
      <c r="V11" s="53">
        <v>0.06</v>
      </c>
      <c r="W11" s="53">
        <v>0.09</v>
      </c>
      <c r="X11" s="53">
        <v>1.1</v>
      </c>
      <c r="Y11" s="53">
        <v>0.06</v>
      </c>
      <c r="Z11" s="53">
        <v>0.09</v>
      </c>
      <c r="AA11" s="53">
        <v>0.03</v>
      </c>
      <c r="AB11" s="53">
        <v>0.09</v>
      </c>
      <c r="AC11" s="53">
        <v>1.1</v>
      </c>
      <c r="AD11" s="51">
        <f t="shared" si="0"/>
        <v>0.06</v>
      </c>
    </row>
    <row r="12" spans="1:30" s="33" customFormat="1" ht="12" customHeight="1">
      <c r="A12" s="82"/>
      <c r="B12" s="82"/>
      <c r="D12" s="37">
        <v>7003</v>
      </c>
      <c r="E12" s="45" t="s">
        <v>10</v>
      </c>
      <c r="F12" s="46">
        <v>0</v>
      </c>
      <c r="G12" s="46">
        <v>320</v>
      </c>
      <c r="H12" s="46">
        <v>210</v>
      </c>
      <c r="I12" s="46">
        <v>12</v>
      </c>
      <c r="J12" s="46">
        <v>90</v>
      </c>
      <c r="K12" s="46">
        <v>2</v>
      </c>
      <c r="L12" s="46">
        <v>3</v>
      </c>
      <c r="M12" s="46">
        <v>3</v>
      </c>
      <c r="N12" s="46">
        <v>3</v>
      </c>
      <c r="O12" s="46">
        <v>3</v>
      </c>
      <c r="P12" s="46">
        <v>3</v>
      </c>
      <c r="Q12" s="46">
        <v>2</v>
      </c>
      <c r="R12" s="46">
        <v>4</v>
      </c>
      <c r="S12" s="46">
        <v>4</v>
      </c>
      <c r="T12" s="46">
        <v>4</v>
      </c>
      <c r="U12" s="47">
        <v>2</v>
      </c>
      <c r="V12" s="53">
        <v>0.05</v>
      </c>
      <c r="W12" s="53">
        <v>0.06</v>
      </c>
      <c r="X12" s="53">
        <v>0.05</v>
      </c>
      <c r="Y12" s="53">
        <v>3.2</v>
      </c>
      <c r="Z12" s="53">
        <v>0.07</v>
      </c>
      <c r="AA12" s="53">
        <v>1.2</v>
      </c>
      <c r="AB12" s="53">
        <v>0.06</v>
      </c>
      <c r="AC12" s="53">
        <v>0.08</v>
      </c>
      <c r="AD12" s="51">
        <f t="shared" si="0"/>
        <v>0.05</v>
      </c>
    </row>
    <row r="13" spans="1:30" s="33" customFormat="1" ht="12" customHeight="1" thickBot="1">
      <c r="A13" s="82"/>
      <c r="B13" s="82"/>
      <c r="D13" s="38">
        <v>7003</v>
      </c>
      <c r="E13" s="48" t="s">
        <v>11</v>
      </c>
      <c r="F13" s="49">
        <v>0</v>
      </c>
      <c r="G13" s="49">
        <v>340</v>
      </c>
      <c r="H13" s="49">
        <v>280</v>
      </c>
      <c r="I13" s="49">
        <v>10</v>
      </c>
      <c r="J13" s="49">
        <v>105</v>
      </c>
      <c r="K13" s="49">
        <v>2</v>
      </c>
      <c r="L13" s="49">
        <v>3</v>
      </c>
      <c r="M13" s="49">
        <v>3</v>
      </c>
      <c r="N13" s="49">
        <v>3</v>
      </c>
      <c r="O13" s="49">
        <v>3</v>
      </c>
      <c r="P13" s="49">
        <v>3</v>
      </c>
      <c r="Q13" s="49">
        <v>2</v>
      </c>
      <c r="R13" s="49">
        <v>4</v>
      </c>
      <c r="S13" s="49">
        <v>4</v>
      </c>
      <c r="T13" s="49">
        <v>4</v>
      </c>
      <c r="U13" s="50">
        <v>2</v>
      </c>
      <c r="V13" s="53">
        <v>0.04</v>
      </c>
      <c r="W13" s="53">
        <v>0.05</v>
      </c>
      <c r="X13" s="53">
        <v>0.04</v>
      </c>
      <c r="Y13" s="53">
        <v>3.1</v>
      </c>
      <c r="Z13" s="53">
        <v>0.06</v>
      </c>
      <c r="AA13" s="53">
        <v>1.1</v>
      </c>
      <c r="AB13" s="53">
        <v>0.05</v>
      </c>
      <c r="AC13" s="53">
        <v>0.07</v>
      </c>
      <c r="AD13" s="51">
        <f t="shared" si="0"/>
        <v>0.04</v>
      </c>
    </row>
    <row r="14" spans="1:30" s="33" customFormat="1" ht="12" customHeight="1">
      <c r="A14" s="82"/>
      <c r="B14" s="82"/>
      <c r="V14" s="51" t="b">
        <v>1</v>
      </c>
      <c r="W14" s="51" t="b">
        <v>0</v>
      </c>
      <c r="X14" s="51" t="b">
        <v>0</v>
      </c>
      <c r="Y14" s="51" t="b">
        <v>0</v>
      </c>
      <c r="Z14" s="51" t="b">
        <v>0</v>
      </c>
      <c r="AA14" s="51" t="b">
        <v>0</v>
      </c>
      <c r="AB14" s="51" t="b">
        <v>0</v>
      </c>
      <c r="AC14" s="51" t="b">
        <v>0</v>
      </c>
      <c r="AD14" s="51"/>
    </row>
    <row r="15" spans="1:30" ht="12" customHeight="1">
      <c r="A15" s="14" t="s">
        <v>59</v>
      </c>
      <c r="B15" s="39"/>
      <c r="C15" s="39"/>
      <c r="D15" s="1"/>
      <c r="E15" s="1"/>
      <c r="F15" s="1"/>
      <c r="G15" s="1"/>
      <c r="H15" s="1"/>
      <c r="I15" s="1"/>
      <c r="J15" s="1"/>
      <c r="K15" s="81" t="s">
        <v>65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ht="12" customHeight="1">
      <c r="A16" s="15" t="s">
        <v>2</v>
      </c>
      <c r="B16" s="39"/>
      <c r="C16" s="3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2" customHeight="1">
      <c r="A17" s="15" t="s">
        <v>38</v>
      </c>
      <c r="B17" s="39"/>
      <c r="C17" s="3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ht="12" customHeight="1">
      <c r="A18" s="15" t="s">
        <v>39</v>
      </c>
      <c r="B18" s="39"/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12" customHeight="1">
      <c r="A19" s="15" t="s">
        <v>40</v>
      </c>
      <c r="B19" s="15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ht="12" customHeight="1">
      <c r="A20" s="15" t="s">
        <v>3</v>
      </c>
      <c r="B20" s="39"/>
      <c r="C20" s="3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12" customHeight="1">
      <c r="A21" s="15" t="s">
        <v>42</v>
      </c>
      <c r="B21" s="39"/>
      <c r="C21" s="3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ht="12" customHeight="1">
      <c r="A22" s="15" t="s">
        <v>4</v>
      </c>
      <c r="B22" s="39"/>
      <c r="C22" s="3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12" customHeight="1">
      <c r="A23" s="15" t="s">
        <v>41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51"/>
      <c r="W23" s="51"/>
      <c r="X23" s="51"/>
      <c r="Y23" s="51"/>
      <c r="Z23" s="51"/>
      <c r="AA23" s="51"/>
      <c r="AB23" s="51"/>
      <c r="AC23" s="51"/>
      <c r="AD23" s="51"/>
    </row>
    <row r="24" spans="1:30" ht="6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51"/>
      <c r="W24" s="51"/>
      <c r="X24" s="51"/>
      <c r="Y24" s="51"/>
      <c r="Z24" s="51"/>
      <c r="AA24" s="51"/>
      <c r="AB24" s="51"/>
      <c r="AC24" s="51"/>
      <c r="AD24" s="51"/>
    </row>
    <row r="25" ht="12.75" customHeight="1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</sheetData>
  <sheetProtection/>
  <mergeCells count="4">
    <mergeCell ref="A7:B14"/>
    <mergeCell ref="A4:B4"/>
    <mergeCell ref="B1:B3"/>
    <mergeCell ref="K15:U15"/>
  </mergeCells>
  <hyperlinks>
    <hyperlink ref="B1" r:id="rId1" display="www.eural.com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Di Betta</dc:creator>
  <cp:keywords/>
  <dc:description/>
  <cp:lastModifiedBy>Di Betta Giorgio</cp:lastModifiedBy>
  <cp:lastPrinted>2011-12-15T11:01:57Z</cp:lastPrinted>
  <dcterms:created xsi:type="dcterms:W3CDTF">2010-12-13T07:35:02Z</dcterms:created>
  <dcterms:modified xsi:type="dcterms:W3CDTF">2011-12-15T12:46:32Z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